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61" windowWidth="15585" windowHeight="6030" activeTab="6"/>
  </bookViews>
  <sheets>
    <sheet name="ข้อมูลเบื้องต้น" sheetId="1" r:id="rId1"/>
    <sheet name="ผลการเรียนรู้" sheetId="2" r:id="rId2"/>
    <sheet name="ปก" sheetId="3" r:id="rId3"/>
    <sheet name="เวลาเรียน" sheetId="4" r:id="rId4"/>
    <sheet name="ระหว่างภาค" sheetId="5" r:id="rId5"/>
    <sheet name="ปลายภาค" sheetId="6" r:id="rId6"/>
    <sheet name="สรุปผลการเรียน" sheetId="7" r:id="rId7"/>
    <sheet name="กราฟ" sheetId="8" r:id="rId8"/>
    <sheet name="ส่งวัดผล" sheetId="9" r:id="rId9"/>
  </sheets>
  <definedNames>
    <definedName name="_xlnm.Print_Titles" localSheetId="5">'ปลายภาค'!$1:$6</definedName>
    <definedName name="_xlnm.Print_Titles" localSheetId="4">'ระหว่างภาค'!$1:$4</definedName>
    <definedName name="_xlnm.Print_Titles" localSheetId="3">'เวลาเรียน'!$A:$D,'เวลาเรียน'!$1:$4</definedName>
    <definedName name="_xlnm.Print_Titles" localSheetId="8">'ส่งวัดผล'!$1:$5</definedName>
    <definedName name="_xlnm.Print_Titles" localSheetId="6">'สรุปผลการเรียน'!$1:$5</definedName>
  </definedNames>
  <calcPr fullCalcOnLoad="1"/>
</workbook>
</file>

<file path=xl/sharedStrings.xml><?xml version="1.0" encoding="utf-8"?>
<sst xmlns="http://schemas.openxmlformats.org/spreadsheetml/2006/main" count="317" uniqueCount="210">
  <si>
    <t>เลขที่</t>
  </si>
  <si>
    <t>ชื่อ - สกุล</t>
  </si>
  <si>
    <t>จำนวนนักเรียนทั้งหมด</t>
  </si>
  <si>
    <t>คน</t>
  </si>
  <si>
    <t>ลงชื่อ</t>
  </si>
  <si>
    <t>ผู้สอน</t>
  </si>
  <si>
    <t>จำนวนนักเรียนที่เข้าสอบ</t>
  </si>
  <si>
    <t>จำนวนนักเรียนที่สอบผ่าน</t>
  </si>
  <si>
    <t>งานวัดผล</t>
  </si>
  <si>
    <t>จำนวนนักเรียนที่สอบไม่ผ่าน</t>
  </si>
  <si>
    <t>ฝ่ายวิชาการ</t>
  </si>
  <si>
    <t>จำนวนนักเรียนที่ได้ระดับ 4</t>
  </si>
  <si>
    <t>จำนวนนักเรียนที่ได้ระดับ 3</t>
  </si>
  <si>
    <t>อนุมัติ</t>
  </si>
  <si>
    <t>ไม่อนุมัติ</t>
  </si>
  <si>
    <t>จำนวนนักเรียนที่ได้ระดับ 2</t>
  </si>
  <si>
    <t>จำนวนนักเรียนที่ได้ระดับ 1</t>
  </si>
  <si>
    <t>ผู้อำนวยการ</t>
  </si>
  <si>
    <t>จำนวนนักเรียนที่ได้ระดับ 0</t>
  </si>
  <si>
    <t>รวม</t>
  </si>
  <si>
    <t>สัปดาห์ที่ 1</t>
  </si>
  <si>
    <t>สัปดาห์ที่ 2</t>
  </si>
  <si>
    <t>สัปดาห์ที่ 3</t>
  </si>
  <si>
    <t>สัปดาห์ที่ 4</t>
  </si>
  <si>
    <t>สัปดาห์ที่ 5</t>
  </si>
  <si>
    <t>สัปดาห์ที่ 6</t>
  </si>
  <si>
    <t>สัปดาห์ที่ 7</t>
  </si>
  <si>
    <t>สัปดาห์ที่ 8</t>
  </si>
  <si>
    <t>สัปดาห์ที่ 9</t>
  </si>
  <si>
    <t>สัปดาห์ที่ 10</t>
  </si>
  <si>
    <t>สัปดาห์ที่ 11</t>
  </si>
  <si>
    <t>สัปดาห์ที่ 12</t>
  </si>
  <si>
    <t>สัปดาห์ที่ 13</t>
  </si>
  <si>
    <t>สัปดาห์ที่ 14</t>
  </si>
  <si>
    <t>สัปดาห์ที่ 15</t>
  </si>
  <si>
    <t>สัปดาห์ที่ 16</t>
  </si>
  <si>
    <t>สัปดาห์ที่ 17</t>
  </si>
  <si>
    <t>สัปดาห์ที่ 18</t>
  </si>
  <si>
    <t>รวมเวลาเรียน</t>
  </si>
  <si>
    <t>จำนวน</t>
  </si>
  <si>
    <t>จำนวนนักเรียน</t>
  </si>
  <si>
    <t>จำนวนนักเรียนที่ได้ระดับผลการเรียน</t>
  </si>
  <si>
    <t>รวมนักเรียน</t>
  </si>
  <si>
    <t>ระดับคะแนน</t>
  </si>
  <si>
    <t>ทั้งหมด</t>
  </si>
  <si>
    <t>นักเรียน</t>
  </si>
  <si>
    <t>เฉลี่ย</t>
  </si>
  <si>
    <t>ที่ได้ผลไม่สมบูรณ์</t>
  </si>
  <si>
    <t>ที่ได้ระดับ</t>
  </si>
  <si>
    <t>ร</t>
  </si>
  <si>
    <t>มส</t>
  </si>
  <si>
    <t>ร้อยละ</t>
  </si>
  <si>
    <t>ลงชื่อ ………………………………………</t>
  </si>
  <si>
    <t>X</t>
  </si>
  <si>
    <t>SD</t>
  </si>
  <si>
    <t>แก้ไข/ซ่อมเสริม</t>
  </si>
  <si>
    <t>ผลการประเมินระหว่างภาค</t>
  </si>
  <si>
    <t>ผลการประเมิน</t>
  </si>
  <si>
    <t>ผลการประเมินปลายภาค</t>
  </si>
  <si>
    <t>สรุปผลการเรียน</t>
  </si>
  <si>
    <t>รวมเฉลี่ย</t>
  </si>
  <si>
    <t>ชื่อ  -  สกุล</t>
  </si>
  <si>
    <t>ชื่อ   -  สกุล</t>
  </si>
  <si>
    <t>……./……………..…………/…………</t>
  </si>
  <si>
    <t>หัวหน้ากลุ่มสาระ</t>
  </si>
  <si>
    <t>จำนวนนักเรียนที่ได้ระดับ 3.5</t>
  </si>
  <si>
    <t>จำนวนนักเรียนที่ได้ระดับ 2.5</t>
  </si>
  <si>
    <t>จำนวนนักเรียนที่ได้ระดับ 1.5</t>
  </si>
  <si>
    <t>ระหว่างภาค</t>
  </si>
  <si>
    <t>ปลายภาค</t>
  </si>
  <si>
    <t>เลขประจำตัว</t>
  </si>
  <si>
    <t>คุณลักษณะ</t>
  </si>
  <si>
    <t>ผลการเรียน</t>
  </si>
  <si>
    <t>ผล</t>
  </si>
  <si>
    <t>อ่าน คิดวิเคราะห์เขียนสื่อความ</t>
  </si>
  <si>
    <t>ผลสัมฤทธิ์ทางการเรียน</t>
  </si>
  <si>
    <t xml:space="preserve">หมายเหตุ </t>
  </si>
  <si>
    <t>สัปดาห์ที่ 19</t>
  </si>
  <si>
    <t>ระดับผลการเรียน</t>
  </si>
  <si>
    <t>แก้ไขซ่อมเสริม</t>
  </si>
  <si>
    <t>คะแนนระหว่างภาค</t>
  </si>
  <si>
    <t xml:space="preserve">ภาคเรียนที่ </t>
  </si>
  <si>
    <t>ปีการศึกษา</t>
  </si>
  <si>
    <t>สาระการเรียนรู้</t>
  </si>
  <si>
    <t>ผลการเรียนรู้ที่คาดหวัง</t>
  </si>
  <si>
    <t>ลา</t>
  </si>
  <si>
    <t>ขาด</t>
  </si>
  <si>
    <t>ชั้นมัธยมศึกษาปีที่</t>
  </si>
  <si>
    <t>ชื่อวิชา</t>
  </si>
  <si>
    <t>รหัสวิชา</t>
  </si>
  <si>
    <t>ชื่อผู้สอน</t>
  </si>
  <si>
    <t>จำนวนหน่วยการเรียน</t>
  </si>
  <si>
    <t>คะแนนปลายภาค</t>
  </si>
  <si>
    <t>ปพ.5</t>
  </si>
  <si>
    <t>แบบบันทึกผลการพัฒนาคุณภาพผู้เรียน</t>
  </si>
  <si>
    <t>หัวหน้ากลุ่มสาระการเรียนรู้</t>
  </si>
  <si>
    <t>ช่วงชั้นที่</t>
  </si>
  <si>
    <t>ชั่วโมง/สัปดาห์/ภาคเรียน</t>
  </si>
  <si>
    <t>เวลาเรียน</t>
  </si>
  <si>
    <t xml:space="preserve">จำนวนนักเรียนที่ ได้  "ร" </t>
  </si>
  <si>
    <t>จำนวนนักเรียนที่ ได้  "มส"</t>
  </si>
  <si>
    <t>ห้องเรียน</t>
  </si>
  <si>
    <t>คุณลักษณะพึงประสงค์ของสถานศึกษา</t>
  </si>
  <si>
    <t>โรงเรียน</t>
  </si>
  <si>
    <t>อำเภอ / เขต</t>
  </si>
  <si>
    <t>จังหวัด</t>
  </si>
  <si>
    <t xml:space="preserve">ช่วงชั้นที่ </t>
  </si>
  <si>
    <t>ชั้นปีที่</t>
  </si>
  <si>
    <t>ภาคเรียนที่</t>
  </si>
  <si>
    <t>รายวิชา</t>
  </si>
  <si>
    <t>จำนวนน้ำหนัก / หน่วยกิต</t>
  </si>
  <si>
    <t>ชั่วโมง / สัปดาห์</t>
  </si>
  <si>
    <t>อาจารย์ผู้สอน</t>
  </si>
  <si>
    <t>อาจารย์ที่ปรึกษา</t>
  </si>
  <si>
    <t>สรุปผลการประเมิน</t>
  </si>
  <si>
    <t>มก</t>
  </si>
  <si>
    <t>ผ</t>
  </si>
  <si>
    <t>มผ</t>
  </si>
  <si>
    <t>อื่น ๆ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</si>
  <si>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</si>
  <si>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</si>
  <si>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</si>
  <si>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3 = ดีเยี่ยม</t>
  </si>
  <si>
    <t>2 = ดี</t>
  </si>
  <si>
    <t>1 = ผ่าน</t>
  </si>
  <si>
    <t>0= ไม่ผ่าน</t>
  </si>
  <si>
    <t>การอนุมัติผลการเรียน</t>
  </si>
  <si>
    <t xml:space="preserve">.                                                                                                       </t>
  </si>
  <si>
    <t>หัวหน้างานทะเบียนวัดผล</t>
  </si>
  <si>
    <t>เรียนเสนอเพื่อโปรดพิจารณา</t>
  </si>
  <si>
    <t xml:space="preserve">.                                                            </t>
  </si>
  <si>
    <t xml:space="preserve">.        </t>
  </si>
  <si>
    <t>เดือน</t>
  </si>
  <si>
    <t xml:space="preserve">.                                       </t>
  </si>
  <si>
    <t xml:space="preserve">พ.ศ. </t>
  </si>
  <si>
    <t xml:space="preserve">.         </t>
  </si>
  <si>
    <t>ชื่อครูที่ปรึกษา</t>
  </si>
  <si>
    <t>สอบปลายภาค</t>
  </si>
  <si>
    <t>เลขประจำตัว นักเรียน</t>
  </si>
  <si>
    <t>ครูประจำวิชา</t>
  </si>
  <si>
    <t>สัปดาห์ที่ 20</t>
  </si>
  <si>
    <t>พ.ค.</t>
  </si>
  <si>
    <t>มิ.ย.</t>
  </si>
  <si>
    <t>ล</t>
  </si>
  <si>
    <t>ก.ค.</t>
  </si>
  <si>
    <t>ส.ค.</t>
  </si>
  <si>
    <t>ก.ย.</t>
  </si>
  <si>
    <t>นายธวัชชัย   ทิพย์รงค์</t>
  </si>
  <si>
    <t>นายธีรยุทธ์</t>
  </si>
  <si>
    <t>ตวนคูพงษ์</t>
  </si>
  <si>
    <t>นายนนทวิช</t>
  </si>
  <si>
    <t>อยู่สำราญ</t>
  </si>
  <si>
    <t>นายวิวัฒน์</t>
  </si>
  <si>
    <t>แซ่หลิม</t>
  </si>
  <si>
    <t>นายศุภนัฐ</t>
  </si>
  <si>
    <t>ตันไพศาล</t>
  </si>
  <si>
    <t>นายสรศักดิ์</t>
  </si>
  <si>
    <t>เมืองใหญ่</t>
  </si>
  <si>
    <t>น.ส.จรุวรรณ</t>
  </si>
  <si>
    <t>เดชพิชัย</t>
  </si>
  <si>
    <t>น.ส.รัตติยา</t>
  </si>
  <si>
    <t>ขยันกิจ</t>
  </si>
  <si>
    <t>น.ส.วนิดา</t>
  </si>
  <si>
    <t>โบบทอง</t>
  </si>
  <si>
    <t>น.ส.สุชาดา</t>
  </si>
  <si>
    <t>ทองราย</t>
  </si>
  <si>
    <t>น.ส.สุปรานี</t>
  </si>
  <si>
    <t>โสสัน</t>
  </si>
  <si>
    <t>น.ส.อังคณา</t>
  </si>
  <si>
    <t>แก้วประดิษฐ์</t>
  </si>
  <si>
    <t>นายจตุรงค์</t>
  </si>
  <si>
    <t>อุดมศิลป์</t>
  </si>
  <si>
    <t>คณิตศาสตร์เพิ่มเติม</t>
  </si>
  <si>
    <t>มีปัญญา</t>
  </si>
  <si>
    <t>เป็นคนดี</t>
  </si>
  <si>
    <t>มีความสุข</t>
  </si>
  <si>
    <t>1.เพื่อให้มีความรู้และเข้าใจเกี่ยวกับการวัดค่ากลางของข้อมูล</t>
  </si>
  <si>
    <t>2.เพื่อให้มีความรู้และเข้าใจเกี่ยวกับการวัดตำแหน่งที่หรือตำแหน่งสัมพัทธ์ของข้อมูล</t>
  </si>
  <si>
    <t>3.เพื่อให้มีความรู้และเข้าใจเกี่ยวกับการวัดการกระจายของข้อมูล</t>
  </si>
  <si>
    <t>4.เพื่อให้มีความรู้และเข้าใจเกี่ยวกับการวัดแจกแจงปกติเพื่อให้มีความรู้และเข้าใจเกี่ยวกับการวัดแจกแจงปกติ</t>
  </si>
  <si>
    <t>1.ค่ากลางของข้อมูล</t>
  </si>
  <si>
    <t>2.ตำแหน่งที่หรือตำแหน่งสัมพัทธ์ของข้อมูล</t>
  </si>
  <si>
    <t>3.การวัดการกระจายของข้อมูล</t>
  </si>
  <si>
    <t>4.การวัดแจกแจงปกติเพื่อให้มีความรู้และเข้าใจเกี่ยวกับการวัดแจกแจงปกติ</t>
  </si>
  <si>
    <t>5.ความสัมพันธ์เชิงฟังก์ชันระหว่างข้อมูล</t>
  </si>
  <si>
    <t>5.เพื่อให้มีความรู้และเข้าใจเกี่ยวกับความสัมพันธ์เชิงฟังก์ชันระหว่างข้อมูล</t>
  </si>
  <si>
    <t>มีความเป็นไทย</t>
  </si>
  <si>
    <t>test</t>
  </si>
  <si>
    <t>mid</t>
  </si>
  <si>
    <t>term</t>
  </si>
  <si>
    <t>สอบกลางภาค</t>
  </si>
  <si>
    <t>ค 33201</t>
  </si>
  <si>
    <t>ครูที่ปรึกษา นายธวัชชัย  ทิพย์รงค์</t>
  </si>
  <si>
    <t>¨</t>
  </si>
  <si>
    <t>(นายมนตรี  พรผล)</t>
  </si>
  <si>
    <t>ผู้อำนวยการโรงเรียนเฉลิมพระเกียรติสมเด็จพระศรีนครินทร์ฯ ภูเก็ต</t>
  </si>
  <si>
    <t xml:space="preserve">       (นายมนตรี  พรผล)</t>
  </si>
  <si>
    <t>เฉลิมพระเกียรติสมเด็จพระศรีนครินทร์ฯ ภูเก็ต</t>
  </si>
  <si>
    <t>เมือง</t>
  </si>
  <si>
    <t>ภูเก็ต</t>
  </si>
  <si>
    <t>น.1</t>
  </si>
  <si>
    <t>น.2</t>
  </si>
  <si>
    <t>น.3</t>
  </si>
  <si>
    <t>น.4</t>
  </si>
  <si>
    <t>น.5</t>
  </si>
  <si>
    <t>โรงเรียนเฉลิมพระเกียรติสมเด็จพระศรีนครินทร์ฯ ภูเก็ต  อำเภอเมือง  จังหวัดภูเก็ต</t>
  </si>
  <si>
    <t>โรงเรียนเฉลิมพระเกียรติสมเด็จพระศรีนครินทร์ฯ ภูเก็ต   อำเภอเมือง   จังหวัดภูเก็ต</t>
  </si>
  <si>
    <t xml:space="preserve">โรงเรียนเฉลิมพระเกียรติสมเด็จพระศรีนครินทร์ฯ ภูเก็ต    อำเภอเมือง   จังหวัดภูเก็ต </t>
  </si>
  <si>
    <t xml:space="preserve">   วันที่</t>
  </si>
  <si>
    <t>6/4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</si>
</sst>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1041E]d\ mmm\ yy;@"/>
  </numFmts>
  <fonts count="55">
    <font>
      <sz val="14"/>
      <name val="CordiaUPC"/>
      <family val="0"/>
    </font>
    <font>
      <sz val="11"/>
      <color indexed="8"/>
      <name val="Tahoma"/>
      <family val="2"/>
    </font>
    <font>
      <sz val="8"/>
      <name val="CordiaUPC"/>
      <family val="0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u val="single"/>
      <sz val="14"/>
      <name val="TH SarabunPSK"/>
      <family val="2"/>
    </font>
    <font>
      <sz val="8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sz val="28"/>
      <name val="Wingdings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25"/>
      <color indexed="8"/>
      <name val="Cordia New"/>
      <family val="0"/>
    </font>
    <font>
      <sz val="10.75"/>
      <color indexed="8"/>
      <name val="TH SarabunPSK"/>
      <family val="0"/>
    </font>
    <font>
      <b/>
      <sz val="11"/>
      <color indexed="8"/>
      <name val="TH SarabunPSK"/>
      <family val="0"/>
    </font>
    <font>
      <sz val="12"/>
      <color indexed="8"/>
      <name val="TH SarabunPSK"/>
      <family val="0"/>
    </font>
    <font>
      <b/>
      <sz val="12.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1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88" fontId="8" fillId="0" borderId="10" xfId="0" applyNumberFormat="1" applyFont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center"/>
      <protection locked="0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25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25" xfId="0" applyFont="1" applyBorder="1" applyAlignment="1">
      <alignment/>
    </xf>
    <xf numFmtId="0" fontId="8" fillId="0" borderId="26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 applyProtection="1">
      <alignment horizontal="center"/>
      <protection locked="0"/>
    </xf>
    <xf numFmtId="2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indent="2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left" indent="1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6" borderId="0" xfId="0" applyFont="1" applyFill="1" applyAlignment="1">
      <alignment/>
    </xf>
    <xf numFmtId="0" fontId="3" fillId="33" borderId="10" xfId="0" applyFont="1" applyFill="1" applyBorder="1" applyAlignment="1">
      <alignment horizontal="left" indent="1"/>
    </xf>
    <xf numFmtId="0" fontId="3" fillId="37" borderId="10" xfId="0" applyFont="1" applyFill="1" applyBorder="1" applyAlignment="1">
      <alignment horizontal="left" indent="1"/>
    </xf>
    <xf numFmtId="187" fontId="3" fillId="34" borderId="10" xfId="0" applyNumberFormat="1" applyFont="1" applyFill="1" applyBorder="1" applyAlignment="1" applyProtection="1">
      <alignment horizontal="center"/>
      <protection locked="0"/>
    </xf>
    <xf numFmtId="1" fontId="3" fillId="34" borderId="10" xfId="0" applyNumberFormat="1" applyFont="1" applyFill="1" applyBorder="1" applyAlignment="1" applyProtection="1">
      <alignment horizontal="center"/>
      <protection locked="0"/>
    </xf>
    <xf numFmtId="0" fontId="4" fillId="36" borderId="0" xfId="0" applyFont="1" applyFill="1" applyAlignment="1">
      <alignment/>
    </xf>
    <xf numFmtId="0" fontId="3" fillId="38" borderId="10" xfId="0" applyFont="1" applyFill="1" applyBorder="1" applyAlignment="1">
      <alignment horizontal="left" indent="1"/>
    </xf>
    <xf numFmtId="0" fontId="3" fillId="39" borderId="10" xfId="0" applyFont="1" applyFill="1" applyBorder="1" applyAlignment="1">
      <alignment horizontal="left" indent="1"/>
    </xf>
    <xf numFmtId="0" fontId="3" fillId="34" borderId="23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/>
    </xf>
    <xf numFmtId="49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left" indent="2"/>
      <protection locked="0"/>
    </xf>
    <xf numFmtId="0" fontId="3" fillId="34" borderId="12" xfId="0" applyFont="1" applyFill="1" applyBorder="1" applyAlignment="1" applyProtection="1">
      <alignment horizontal="left" indent="2"/>
      <protection locked="0"/>
    </xf>
    <xf numFmtId="0" fontId="3" fillId="34" borderId="13" xfId="0" applyFont="1" applyFill="1" applyBorder="1" applyAlignment="1" applyProtection="1">
      <alignment horizontal="left" indent="2"/>
      <protection locked="0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2" fontId="4" fillId="0" borderId="0" xfId="0" applyNumberFormat="1" applyFont="1" applyAlignment="1">
      <alignment horizontal="left" indent="2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กราฟแสดงร้อยละของจำนวนนักเรียนต่อผลการเรียน  
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735"/>
          <c:w val="0.998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กราฟ!$D$7:$K$7</c:f>
              <c:numCache/>
            </c:numRef>
          </c:cat>
          <c:val>
            <c:numRef>
              <c:f>กราฟ!$D$10:$K$10</c:f>
              <c:numCache/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6479226"/>
        <c:crosses val="autoZero"/>
        <c:auto val="1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ร้อยละของ จำนวนนักเรียน   </a:t>
                </a:r>
              </a:p>
            </c:rich>
          </c:tx>
          <c:layout>
            <c:manualLayout>
              <c:xMode val="factor"/>
              <c:yMode val="factor"/>
              <c:x val="0.0415"/>
              <c:y val="0.18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87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85725</xdr:rowOff>
    </xdr:from>
    <xdr:to>
      <xdr:col>10</xdr:col>
      <xdr:colOff>66675</xdr:colOff>
      <xdr:row>1</xdr:row>
      <xdr:rowOff>76200</xdr:rowOff>
    </xdr:to>
    <xdr:pic>
      <xdr:nvPicPr>
        <xdr:cNvPr id="1" name="รูปภาพ 2" descr="swp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85725"/>
          <a:ext cx="990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27</xdr:row>
      <xdr:rowOff>66675</xdr:rowOff>
    </xdr:from>
    <xdr:to>
      <xdr:col>15</xdr:col>
      <xdr:colOff>561975</xdr:colOff>
      <xdr:row>27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4962525" y="7534275"/>
          <a:ext cx="2286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771525</xdr:colOff>
      <xdr:row>27</xdr:row>
      <xdr:rowOff>57150</xdr:rowOff>
    </xdr:from>
    <xdr:to>
      <xdr:col>16</xdr:col>
      <xdr:colOff>923925</xdr:colOff>
      <xdr:row>27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000750" y="7524750"/>
          <a:ext cx="1524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16</xdr:col>
      <xdr:colOff>495300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8100" y="3600450"/>
        <a:ext cx="66579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6</xdr:row>
      <xdr:rowOff>76200</xdr:rowOff>
    </xdr:from>
    <xdr:to>
      <xdr:col>13</xdr:col>
      <xdr:colOff>219075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153025" y="1733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Q12"/>
  <sheetViews>
    <sheetView zoomScalePageLayoutView="0" workbookViewId="0" topLeftCell="A1">
      <selection activeCell="M7" sqref="M7"/>
    </sheetView>
  </sheetViews>
  <sheetFormatPr defaultColWidth="9.140625" defaultRowHeight="21.75"/>
  <cols>
    <col min="1" max="1" width="5.421875" style="128" customWidth="1"/>
    <col min="2" max="2" width="19.421875" style="128" customWidth="1"/>
    <col min="3" max="3" width="29.421875" style="128" customWidth="1"/>
    <col min="4" max="4" width="1.421875" style="128" customWidth="1"/>
    <col min="5" max="5" width="17.00390625" style="128" customWidth="1"/>
    <col min="6" max="6" width="12.00390625" style="128" customWidth="1"/>
    <col min="7" max="16384" width="9.140625" style="128" customWidth="1"/>
  </cols>
  <sheetData>
    <row r="2" spans="2:6" ht="21.75">
      <c r="B2" s="126" t="s">
        <v>82</v>
      </c>
      <c r="C2" s="127">
        <v>2560</v>
      </c>
      <c r="E2" s="126" t="s">
        <v>81</v>
      </c>
      <c r="F2" s="127">
        <v>1</v>
      </c>
    </row>
    <row r="3" spans="2:6" ht="21.75">
      <c r="B3" s="126" t="s">
        <v>96</v>
      </c>
      <c r="C3" s="127">
        <v>4</v>
      </c>
      <c r="E3" s="126" t="s">
        <v>87</v>
      </c>
      <c r="F3" s="138" t="s">
        <v>209</v>
      </c>
    </row>
    <row r="4" ht="10.5" customHeight="1"/>
    <row r="5" spans="2:6" ht="21.75">
      <c r="B5" s="129" t="s">
        <v>88</v>
      </c>
      <c r="C5" s="127" t="s">
        <v>172</v>
      </c>
      <c r="E5" s="129" t="s">
        <v>89</v>
      </c>
      <c r="F5" s="127" t="s">
        <v>191</v>
      </c>
    </row>
    <row r="6" ht="10.5" customHeight="1"/>
    <row r="7" spans="2:17" ht="24">
      <c r="B7" s="130" t="s">
        <v>91</v>
      </c>
      <c r="C7" s="131">
        <v>1.5</v>
      </c>
      <c r="E7" s="130" t="s">
        <v>98</v>
      </c>
      <c r="F7" s="132">
        <v>3</v>
      </c>
      <c r="G7" s="128" t="s">
        <v>97</v>
      </c>
      <c r="M7" s="133"/>
      <c r="N7" s="133"/>
      <c r="O7" s="133"/>
      <c r="P7" s="133"/>
      <c r="Q7" s="133"/>
    </row>
    <row r="8" ht="10.5" customHeight="1"/>
    <row r="9" spans="2:6" ht="21.75">
      <c r="B9" s="134" t="s">
        <v>80</v>
      </c>
      <c r="C9" s="127">
        <v>70</v>
      </c>
      <c r="E9" s="134" t="s">
        <v>92</v>
      </c>
      <c r="F9" s="127">
        <v>30</v>
      </c>
    </row>
    <row r="10" ht="10.5" customHeight="1"/>
    <row r="11" spans="2:3" ht="21.75">
      <c r="B11" s="135" t="s">
        <v>90</v>
      </c>
      <c r="C11" s="136" t="s">
        <v>147</v>
      </c>
    </row>
    <row r="12" spans="2:6" ht="21.75">
      <c r="B12" s="135" t="s">
        <v>136</v>
      </c>
      <c r="C12" s="139" t="s">
        <v>192</v>
      </c>
      <c r="D12" s="140"/>
      <c r="E12" s="140"/>
      <c r="F12" s="141"/>
    </row>
  </sheetData>
  <sheetProtection/>
  <mergeCells count="1"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showGridLines="0" zoomScalePageLayoutView="0" workbookViewId="0" topLeftCell="B16">
      <selection activeCell="C27" sqref="C27:K27"/>
    </sheetView>
  </sheetViews>
  <sheetFormatPr defaultColWidth="9.140625" defaultRowHeight="21.75"/>
  <cols>
    <col min="1" max="1" width="0.42578125" style="1" hidden="1" customWidth="1"/>
    <col min="2" max="2" width="8.28125" style="1" customWidth="1"/>
    <col min="3" max="16384" width="9.140625" style="1" customWidth="1"/>
  </cols>
  <sheetData>
    <row r="1" spans="1:11" ht="60.75" customHeight="1">
      <c r="A1" s="145" t="s">
        <v>205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1.75">
      <c r="A2" s="144" t="str">
        <f>"รหัสวิชา  "&amp;ข้อมูลเบื้องต้น!F5&amp;"    รายวิชา "&amp;ข้อมูลเบื้องต้น!C5&amp;"   จำนวน  "&amp;ข้อมูลเบื้องต้น!C7&amp;"   หน่วยการเรียน"</f>
        <v>รหัสวิชา  ค 33201    รายวิชา คณิตศาสตร์เพิ่มเติม   จำนวน  1.5   หน่วยการเรียน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>
      <c r="A3" s="144" t="str">
        <f>"ภาคเรียนที่  "&amp;ข้อมูลเบื้องต้น!F2&amp;"    ปีการศึกษา  "&amp;ข้อมูลเบื้องต้น!C2</f>
        <v>ภาคเรียนที่  1    ปีการศึกษา  2560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ht="21.75">
      <c r="B4" s="120" t="s">
        <v>83</v>
      </c>
    </row>
    <row r="5" spans="3:12" ht="21.75">
      <c r="C5" s="121" t="s">
        <v>180</v>
      </c>
      <c r="D5" s="13"/>
      <c r="E5" s="13"/>
      <c r="F5" s="13"/>
      <c r="G5" s="13"/>
      <c r="H5" s="13"/>
      <c r="I5" s="13"/>
      <c r="J5" s="13"/>
      <c r="K5" s="13"/>
      <c r="L5" s="13"/>
    </row>
    <row r="6" spans="3:12" ht="21.75">
      <c r="C6" s="121" t="s">
        <v>181</v>
      </c>
      <c r="D6" s="59"/>
      <c r="E6" s="59"/>
      <c r="F6" s="59"/>
      <c r="G6" s="59"/>
      <c r="H6" s="59"/>
      <c r="I6" s="59"/>
      <c r="J6" s="59"/>
      <c r="K6" s="59"/>
      <c r="L6" s="59"/>
    </row>
    <row r="7" spans="3:12" ht="21.75" customHeight="1">
      <c r="C7" s="121" t="s">
        <v>182</v>
      </c>
      <c r="D7" s="122"/>
      <c r="E7" s="59"/>
      <c r="F7" s="59"/>
      <c r="G7" s="59"/>
      <c r="H7" s="59"/>
      <c r="I7" s="59"/>
      <c r="J7" s="59"/>
      <c r="K7" s="59"/>
      <c r="L7" s="59"/>
    </row>
    <row r="8" spans="3:12" ht="21.75" customHeight="1">
      <c r="C8" s="121" t="s">
        <v>183</v>
      </c>
      <c r="D8" s="13"/>
      <c r="E8" s="13"/>
      <c r="F8" s="13"/>
      <c r="G8" s="13"/>
      <c r="H8" s="13"/>
      <c r="I8" s="13"/>
      <c r="J8" s="13"/>
      <c r="K8" s="13"/>
      <c r="L8" s="13"/>
    </row>
    <row r="9" spans="3:12" ht="21.75" customHeight="1">
      <c r="C9" s="121" t="s">
        <v>184</v>
      </c>
      <c r="D9" s="13"/>
      <c r="E9" s="13"/>
      <c r="F9" s="13"/>
      <c r="G9" s="13"/>
      <c r="H9" s="13"/>
      <c r="I9" s="13"/>
      <c r="J9" s="13"/>
      <c r="K9" s="13"/>
      <c r="L9" s="13"/>
    </row>
    <row r="10" spans="3:12" ht="21.75" customHeight="1">
      <c r="C10" s="121"/>
      <c r="D10" s="13"/>
      <c r="E10" s="13"/>
      <c r="F10" s="13"/>
      <c r="G10" s="13"/>
      <c r="H10" s="13"/>
      <c r="I10" s="13"/>
      <c r="J10" s="13"/>
      <c r="K10" s="13"/>
      <c r="L10" s="13"/>
    </row>
    <row r="11" spans="3:12" ht="21.75" customHeight="1">
      <c r="C11" s="121"/>
      <c r="D11" s="13"/>
      <c r="E11" s="13"/>
      <c r="F11" s="13"/>
      <c r="G11" s="13"/>
      <c r="H11" s="13"/>
      <c r="I11" s="13"/>
      <c r="J11" s="13"/>
      <c r="K11" s="13"/>
      <c r="L11" s="13"/>
    </row>
    <row r="12" spans="3:12" ht="21.75" customHeight="1">
      <c r="C12" s="121"/>
      <c r="D12" s="13"/>
      <c r="E12" s="13"/>
      <c r="F12" s="13"/>
      <c r="G12" s="13"/>
      <c r="H12" s="13"/>
      <c r="I12" s="13"/>
      <c r="J12" s="13"/>
      <c r="K12" s="13"/>
      <c r="L12" s="13"/>
    </row>
    <row r="13" spans="3:12" ht="21.75">
      <c r="C13" s="121"/>
      <c r="E13" s="13"/>
      <c r="F13" s="13"/>
      <c r="G13" s="13"/>
      <c r="H13" s="13"/>
      <c r="I13" s="13"/>
      <c r="J13" s="13"/>
      <c r="K13" s="13"/>
      <c r="L13" s="13"/>
    </row>
    <row r="14" spans="3:12" ht="21.75">
      <c r="C14" s="121"/>
      <c r="E14" s="13"/>
      <c r="F14" s="13"/>
      <c r="G14" s="13"/>
      <c r="H14" s="13"/>
      <c r="I14" s="13"/>
      <c r="J14" s="13"/>
      <c r="K14" s="13"/>
      <c r="L14" s="13"/>
    </row>
    <row r="15" spans="3:12" ht="21.75">
      <c r="C15" s="121"/>
      <c r="E15" s="13"/>
      <c r="F15" s="13"/>
      <c r="G15" s="13"/>
      <c r="H15" s="13"/>
      <c r="I15" s="13"/>
      <c r="J15" s="13"/>
      <c r="K15" s="13"/>
      <c r="L15" s="13"/>
    </row>
    <row r="16" spans="3:12" ht="21.75">
      <c r="C16" s="121"/>
      <c r="E16" s="13"/>
      <c r="F16" s="13"/>
      <c r="G16" s="13"/>
      <c r="H16" s="13"/>
      <c r="I16" s="13"/>
      <c r="J16" s="13"/>
      <c r="K16" s="13"/>
      <c r="L16" s="13"/>
    </row>
    <row r="17" ht="21.75">
      <c r="B17" s="120" t="s">
        <v>84</v>
      </c>
    </row>
    <row r="18" spans="3:11" ht="21.75" customHeight="1">
      <c r="C18" s="146" t="s">
        <v>176</v>
      </c>
      <c r="D18" s="146"/>
      <c r="E18" s="146"/>
      <c r="F18" s="146"/>
      <c r="G18" s="146"/>
      <c r="H18" s="146"/>
      <c r="I18" s="146"/>
      <c r="J18" s="146"/>
      <c r="K18" s="146"/>
    </row>
    <row r="19" spans="3:11" ht="21.75">
      <c r="C19" s="143" t="s">
        <v>177</v>
      </c>
      <c r="D19" s="143"/>
      <c r="E19" s="143"/>
      <c r="F19" s="143"/>
      <c r="G19" s="143"/>
      <c r="H19" s="143"/>
      <c r="I19" s="143"/>
      <c r="J19" s="143"/>
      <c r="K19" s="143"/>
    </row>
    <row r="20" spans="3:11" ht="21.75">
      <c r="C20" s="143" t="s">
        <v>178</v>
      </c>
      <c r="D20" s="143"/>
      <c r="E20" s="143"/>
      <c r="F20" s="143"/>
      <c r="G20" s="143"/>
      <c r="H20" s="143"/>
      <c r="I20" s="143"/>
      <c r="J20" s="143"/>
      <c r="K20" s="143"/>
    </row>
    <row r="21" spans="3:11" ht="21.75">
      <c r="C21" s="143" t="s">
        <v>179</v>
      </c>
      <c r="D21" s="143"/>
      <c r="E21" s="143"/>
      <c r="F21" s="143"/>
      <c r="G21" s="143"/>
      <c r="H21" s="143"/>
      <c r="I21" s="143"/>
      <c r="J21" s="143"/>
      <c r="K21" s="143"/>
    </row>
    <row r="22" spans="3:11" ht="21.75">
      <c r="C22" s="143" t="s">
        <v>185</v>
      </c>
      <c r="D22" s="143"/>
      <c r="E22" s="143"/>
      <c r="F22" s="143"/>
      <c r="G22" s="143"/>
      <c r="H22" s="143"/>
      <c r="I22" s="143"/>
      <c r="J22" s="143"/>
      <c r="K22" s="143"/>
    </row>
    <row r="23" spans="3:11" ht="21.75">
      <c r="C23" s="59"/>
      <c r="D23" s="59"/>
      <c r="E23" s="59"/>
      <c r="F23" s="59"/>
      <c r="G23" s="59"/>
      <c r="H23" s="59"/>
      <c r="I23" s="59"/>
      <c r="J23" s="59"/>
      <c r="K23" s="59"/>
    </row>
    <row r="24" spans="3:11" ht="21.75">
      <c r="C24" s="59"/>
      <c r="D24" s="59"/>
      <c r="E24" s="59"/>
      <c r="F24" s="59"/>
      <c r="G24" s="59"/>
      <c r="H24" s="59"/>
      <c r="I24" s="59"/>
      <c r="J24" s="59"/>
      <c r="K24" s="59"/>
    </row>
    <row r="25" spans="3:11" ht="21.75">
      <c r="C25" s="59"/>
      <c r="D25" s="123"/>
      <c r="E25" s="123"/>
      <c r="F25" s="123"/>
      <c r="G25" s="123"/>
      <c r="H25" s="123"/>
      <c r="I25" s="123"/>
      <c r="J25" s="123"/>
      <c r="K25" s="123"/>
    </row>
    <row r="26" spans="2:11" ht="21.75">
      <c r="B26" s="120" t="s">
        <v>102</v>
      </c>
      <c r="C26" s="123"/>
      <c r="D26" s="123"/>
      <c r="E26" s="123"/>
      <c r="F26" s="123"/>
      <c r="G26" s="123"/>
      <c r="H26" s="123"/>
      <c r="I26" s="123"/>
      <c r="J26" s="123"/>
      <c r="K26" s="123"/>
    </row>
    <row r="27" spans="2:11" ht="21.75">
      <c r="B27" s="1">
        <v>1</v>
      </c>
      <c r="C27" s="142" t="s">
        <v>173</v>
      </c>
      <c r="D27" s="142"/>
      <c r="E27" s="142"/>
      <c r="F27" s="142"/>
      <c r="G27" s="142"/>
      <c r="H27" s="142"/>
      <c r="I27" s="142"/>
      <c r="J27" s="142"/>
      <c r="K27" s="142"/>
    </row>
    <row r="28" spans="2:11" ht="21.75">
      <c r="B28" s="1">
        <v>2</v>
      </c>
      <c r="C28" s="142" t="s">
        <v>174</v>
      </c>
      <c r="D28" s="142"/>
      <c r="E28" s="142"/>
      <c r="F28" s="142"/>
      <c r="G28" s="142"/>
      <c r="H28" s="142"/>
      <c r="I28" s="142"/>
      <c r="J28" s="142"/>
      <c r="K28" s="142"/>
    </row>
    <row r="29" spans="2:11" ht="21.75">
      <c r="B29" s="1">
        <v>3</v>
      </c>
      <c r="C29" s="142" t="s">
        <v>186</v>
      </c>
      <c r="D29" s="142"/>
      <c r="E29" s="142"/>
      <c r="F29" s="142"/>
      <c r="G29" s="142"/>
      <c r="H29" s="142"/>
      <c r="I29" s="142"/>
      <c r="J29" s="142"/>
      <c r="K29" s="142"/>
    </row>
    <row r="30" spans="2:11" ht="21.75">
      <c r="B30" s="1">
        <v>4</v>
      </c>
      <c r="C30" s="142" t="s">
        <v>175</v>
      </c>
      <c r="D30" s="142"/>
      <c r="E30" s="142"/>
      <c r="F30" s="142"/>
      <c r="G30" s="142"/>
      <c r="H30" s="142"/>
      <c r="I30" s="142"/>
      <c r="J30" s="142"/>
      <c r="K30" s="142"/>
    </row>
    <row r="31" spans="3:11" ht="21.75">
      <c r="C31" s="142"/>
      <c r="D31" s="142"/>
      <c r="E31" s="142"/>
      <c r="F31" s="142"/>
      <c r="G31" s="142"/>
      <c r="H31" s="142"/>
      <c r="I31" s="142"/>
      <c r="J31" s="142"/>
      <c r="K31" s="142"/>
    </row>
    <row r="32" spans="3:11" ht="21.75">
      <c r="C32" s="123"/>
      <c r="D32" s="123"/>
      <c r="E32" s="123"/>
      <c r="F32" s="123"/>
      <c r="G32" s="123"/>
      <c r="H32" s="123"/>
      <c r="I32" s="123"/>
      <c r="J32" s="123"/>
      <c r="K32" s="123"/>
    </row>
    <row r="33" spans="2:11" ht="21.75">
      <c r="B33" s="120"/>
      <c r="C33" s="123"/>
      <c r="D33" s="123"/>
      <c r="E33" s="123"/>
      <c r="F33" s="123"/>
      <c r="G33" s="123"/>
      <c r="H33" s="123"/>
      <c r="I33" s="123"/>
      <c r="J33" s="123"/>
      <c r="K33" s="123"/>
    </row>
  </sheetData>
  <sheetProtection/>
  <mergeCells count="13">
    <mergeCell ref="C20:K20"/>
    <mergeCell ref="A3:K3"/>
    <mergeCell ref="A1:K1"/>
    <mergeCell ref="A2:K2"/>
    <mergeCell ref="C18:K18"/>
    <mergeCell ref="C19:K19"/>
    <mergeCell ref="C31:K31"/>
    <mergeCell ref="C27:K27"/>
    <mergeCell ref="C21:K21"/>
    <mergeCell ref="C22:K22"/>
    <mergeCell ref="C28:K28"/>
    <mergeCell ref="C29:K29"/>
    <mergeCell ref="C30:K30"/>
  </mergeCells>
  <printOptions horizontalCentered="1"/>
  <pageMargins left="0.22" right="0.1968503937007874" top="0.3937007874015748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R33"/>
  <sheetViews>
    <sheetView showGridLines="0" zoomScalePageLayoutView="0" workbookViewId="0" topLeftCell="A16">
      <selection activeCell="W16" sqref="W16"/>
    </sheetView>
  </sheetViews>
  <sheetFormatPr defaultColWidth="9.140625" defaultRowHeight="21.75"/>
  <cols>
    <col min="1" max="1" width="1.7109375" style="1" customWidth="1"/>
    <col min="2" max="18" width="5.7109375" style="1" customWidth="1"/>
    <col min="19" max="16384" width="9.140625" style="1" customWidth="1"/>
  </cols>
  <sheetData>
    <row r="1" ht="82.5" customHeight="1">
      <c r="R1" s="2" t="s">
        <v>93</v>
      </c>
    </row>
    <row r="2" spans="4:18" ht="30.75">
      <c r="D2" s="147" t="s">
        <v>94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3"/>
      <c r="R2" s="3"/>
    </row>
    <row r="3" spans="1:18" s="6" customFormat="1" ht="24">
      <c r="A3" s="4"/>
      <c r="B3" s="5" t="s">
        <v>103</v>
      </c>
      <c r="C3" s="4"/>
      <c r="E3" s="153" t="s">
        <v>197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5" s="6" customFormat="1" ht="24">
      <c r="A4" s="4"/>
      <c r="B4" s="5" t="s">
        <v>104</v>
      </c>
      <c r="C4" s="4"/>
      <c r="E4" s="7" t="s">
        <v>198</v>
      </c>
      <c r="F4" s="7"/>
      <c r="G4" s="7"/>
      <c r="H4" s="7"/>
      <c r="I4" s="7"/>
      <c r="K4" s="5" t="s">
        <v>105</v>
      </c>
      <c r="M4" s="7" t="s">
        <v>199</v>
      </c>
      <c r="N4" s="7"/>
      <c r="O4" s="7"/>
    </row>
    <row r="5" spans="2:18" s="8" customFormat="1" ht="24">
      <c r="B5" s="8" t="s">
        <v>106</v>
      </c>
      <c r="E5" s="9">
        <f>ข้อมูลเบื้องต้น!C3</f>
        <v>4</v>
      </c>
      <c r="F5" s="9"/>
      <c r="G5" s="8" t="s">
        <v>107</v>
      </c>
      <c r="I5" s="8" t="str">
        <f>ข้อมูลเบื้องต้น!F3</f>
        <v>6/4</v>
      </c>
      <c r="K5" s="8" t="s">
        <v>108</v>
      </c>
      <c r="N5" s="8">
        <f>ข้อมูลเบื้องต้น!F2</f>
        <v>1</v>
      </c>
      <c r="O5" s="8" t="s">
        <v>82</v>
      </c>
      <c r="Q5" s="156">
        <f>ข้อมูลเบื้องต้น!C2</f>
        <v>2560</v>
      </c>
      <c r="R5" s="156"/>
    </row>
    <row r="6" spans="2:17" s="8" customFormat="1" ht="24">
      <c r="B6" s="8" t="s">
        <v>109</v>
      </c>
      <c r="E6" s="156" t="str">
        <f>ข้อมูลเบื้องต้น!C5</f>
        <v>คณิตศาสตร์เพิ่มเติม</v>
      </c>
      <c r="F6" s="156"/>
      <c r="G6" s="156"/>
      <c r="H6" s="156"/>
      <c r="I6" s="156"/>
      <c r="J6" s="156"/>
      <c r="K6" s="156"/>
      <c r="L6" s="156"/>
      <c r="M6" s="156"/>
      <c r="N6" s="156"/>
      <c r="O6" s="8" t="s">
        <v>89</v>
      </c>
      <c r="Q6" s="10" t="str">
        <f>ข้อมูลเบื้องต้น!F5</f>
        <v>ค 33201</v>
      </c>
    </row>
    <row r="7" spans="2:15" s="8" customFormat="1" ht="24">
      <c r="B7" s="8" t="s">
        <v>110</v>
      </c>
      <c r="E7" s="11"/>
      <c r="F7" s="11"/>
      <c r="G7" s="154">
        <f>ข้อมูลเบื้องต้น!C7</f>
        <v>1.5</v>
      </c>
      <c r="H7" s="154"/>
      <c r="I7" s="154"/>
      <c r="K7" s="10" t="s">
        <v>98</v>
      </c>
      <c r="N7" s="12">
        <f>ข้อมูลเบื้องต้น!F7</f>
        <v>3</v>
      </c>
      <c r="O7" s="8" t="s">
        <v>111</v>
      </c>
    </row>
    <row r="8" spans="2:15" s="8" customFormat="1" ht="24">
      <c r="B8" s="8" t="s">
        <v>112</v>
      </c>
      <c r="E8" s="10" t="str">
        <f>ข้อมูลเบื้องต้น!C11</f>
        <v>นายธวัชชัย   ทิพย์รงค์</v>
      </c>
      <c r="G8" s="10"/>
      <c r="H8" s="10"/>
      <c r="I8" s="10"/>
      <c r="J8" s="10"/>
      <c r="K8" s="10"/>
      <c r="L8" s="10"/>
      <c r="M8" s="10"/>
      <c r="N8" s="10"/>
      <c r="O8" s="10"/>
    </row>
    <row r="9" spans="2:15" s="8" customFormat="1" ht="24">
      <c r="B9" s="8" t="s">
        <v>113</v>
      </c>
      <c r="E9" s="10" t="str">
        <f>ข้อมูลเบื้องต้น!C12</f>
        <v>ครูที่ปรึกษา นายธวัชชัย  ทิพย์รงค์</v>
      </c>
      <c r="G9" s="10"/>
      <c r="H9" s="10"/>
      <c r="I9" s="10"/>
      <c r="J9" s="10"/>
      <c r="K9" s="10"/>
      <c r="L9" s="10"/>
      <c r="M9" s="10"/>
      <c r="N9" s="10"/>
      <c r="O9" s="10"/>
    </row>
    <row r="10" spans="1:15" s="6" customFormat="1" ht="9.75" customHeight="1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3" ht="24.75" customHeight="1">
      <c r="A11" s="13"/>
      <c r="B11" s="14" t="s">
        <v>114</v>
      </c>
      <c r="C11" s="13"/>
    </row>
    <row r="12" spans="2:18" ht="22.5" customHeight="1">
      <c r="B12" s="157" t="s">
        <v>40</v>
      </c>
      <c r="C12" s="157"/>
      <c r="D12" s="157"/>
      <c r="E12" s="148" t="s">
        <v>78</v>
      </c>
      <c r="F12" s="149"/>
      <c r="G12" s="149"/>
      <c r="H12" s="149"/>
      <c r="I12" s="149"/>
      <c r="J12" s="149"/>
      <c r="K12" s="149"/>
      <c r="L12" s="150"/>
      <c r="M12" s="148" t="s">
        <v>57</v>
      </c>
      <c r="N12" s="149"/>
      <c r="O12" s="149"/>
      <c r="P12" s="149"/>
      <c r="Q12" s="149"/>
      <c r="R12" s="150"/>
    </row>
    <row r="13" spans="2:18" ht="22.5" customHeight="1">
      <c r="B13" s="157"/>
      <c r="C13" s="157"/>
      <c r="D13" s="157"/>
      <c r="E13" s="15">
        <v>4</v>
      </c>
      <c r="F13" s="15">
        <v>3.5</v>
      </c>
      <c r="G13" s="15">
        <v>3</v>
      </c>
      <c r="H13" s="15">
        <v>2.5</v>
      </c>
      <c r="I13" s="15">
        <v>2</v>
      </c>
      <c r="J13" s="15">
        <v>1.5</v>
      </c>
      <c r="K13" s="15">
        <v>1</v>
      </c>
      <c r="L13" s="15">
        <v>0</v>
      </c>
      <c r="M13" s="16" t="s">
        <v>49</v>
      </c>
      <c r="N13" s="16" t="s">
        <v>50</v>
      </c>
      <c r="O13" s="17" t="s">
        <v>115</v>
      </c>
      <c r="P13" s="18" t="s">
        <v>116</v>
      </c>
      <c r="Q13" s="18" t="s">
        <v>117</v>
      </c>
      <c r="R13" s="18" t="s">
        <v>118</v>
      </c>
    </row>
    <row r="14" spans="2:18" ht="22.5" customHeight="1">
      <c r="B14" s="158">
        <f>IF(สรุปผลการเรียน!R9=0,"",สรุปผลการเรียน!R7)</f>
        <v>36</v>
      </c>
      <c r="C14" s="158" t="str">
        <f>IF(สรุปผลการเรียน!P9=0,"",สรุปผลการเรียน!P11)</f>
        <v>จำนวนนักเรียนที่ได้ระดับ 4</v>
      </c>
      <c r="D14" s="158">
        <f>IF(สรุปผลการเรียน!Q9=0,"",สรุปผลการเรียน!Q11)</f>
      </c>
      <c r="E14" s="18">
        <f>IF(สรุปผลการเรียน!R9=0,"",สรุปผลการเรียน!R11)</f>
        <v>0</v>
      </c>
      <c r="F14" s="18">
        <f>IF(สรุปผลการเรียน!R9=0,"",สรุปผลการเรียน!R12)</f>
        <v>0</v>
      </c>
      <c r="G14" s="18">
        <f>IF(สรุปผลการเรียน!R9=0,"",สรุปผลการเรียน!R13)</f>
        <v>18</v>
      </c>
      <c r="H14" s="18">
        <f>IF(สรุปผลการเรียน!R9=0,"",สรุปผลการเรียน!R14)</f>
        <v>15</v>
      </c>
      <c r="I14" s="18">
        <f>IF(สรุปผลการเรียน!R9=0,"",สรุปผลการเรียน!R15)</f>
        <v>0</v>
      </c>
      <c r="J14" s="18">
        <f>IF(สรุปผลการเรียน!R9=0,"",สรุปผลการเรียน!R16)</f>
        <v>3</v>
      </c>
      <c r="K14" s="18">
        <f>IF(สรุปผลการเรียน!R9=0,"",สรุปผลการเรียน!R17)</f>
        <v>0</v>
      </c>
      <c r="L14" s="18">
        <f>IF(สรุปผลการเรียน!R9=0,"",สรุปผลการเรียน!R18)</f>
        <v>0</v>
      </c>
      <c r="M14" s="15">
        <f>IF(สรุปผลการเรียน!R9=0,"",สรุปผลการเรียน!R19)</f>
        <v>0</v>
      </c>
      <c r="N14" s="15">
        <f>IF(สรุปผลการเรียน!R9=0,"",สรุปผลการเรียน!R20)</f>
        <v>0</v>
      </c>
      <c r="O14" s="15"/>
      <c r="P14" s="18"/>
      <c r="Q14" s="18"/>
      <c r="R14" s="18"/>
    </row>
    <row r="15" spans="2:18" ht="22.5" customHeight="1">
      <c r="B15" s="159" t="s">
        <v>119</v>
      </c>
      <c r="C15" s="159"/>
      <c r="D15" s="159"/>
      <c r="E15" s="19">
        <f>IF(สรุปผลการเรียน!R9=0,"",สรุปผลการเรียน!R11/สรุปผลการเรียน!R7*100)</f>
        <v>0</v>
      </c>
      <c r="F15" s="19">
        <f>IF(สรุปผลการเรียน!R9=0,"",สรุปผลการเรียน!R12/สรุปผลการเรียน!R7*100)</f>
        <v>0</v>
      </c>
      <c r="G15" s="19">
        <f>IF(สรุปผลการเรียน!R9=0,"",สรุปผลการเรียน!R13/สรุปผลการเรียน!R7*100)</f>
        <v>50</v>
      </c>
      <c r="H15" s="19">
        <f>IF(สรุปผลการเรียน!R9=0,"",สรุปผลการเรียน!R14/สรุปผลการเรียน!R7*100)</f>
        <v>41.66666666666667</v>
      </c>
      <c r="I15" s="19">
        <f>IF(สรุปผลการเรียน!R9=0,"",สรุปผลการเรียน!R15/สรุปผลการเรียน!R7*100)</f>
        <v>0</v>
      </c>
      <c r="J15" s="19">
        <f>IF(สรุปผลการเรียน!R9=0,"",สรุปผลการเรียน!R16/สรุปผลการเรียน!R7*100)</f>
        <v>8.333333333333332</v>
      </c>
      <c r="K15" s="19">
        <f>IF(สรุปผลการเรียน!R9=0,"",สรุปผลการเรียน!R17/สรุปผลการเรียน!R7*100)</f>
        <v>0</v>
      </c>
      <c r="L15" s="19">
        <f>IF(สรุปผลการเรียน!R9=0,"",สรุปผลการเรียน!R18/สรุปผลการเรียน!R7*100)</f>
        <v>0</v>
      </c>
      <c r="M15" s="20">
        <f>IF(สรุปผลการเรียน!R9=0,"",สรุปผลการเรียน!R19/สรุปผลการเรียน!R7*100)</f>
        <v>0</v>
      </c>
      <c r="N15" s="20">
        <f>IF(สรุปผลการเรียน!R9=0,"",สรุปผลการเรียน!R20/สรุปผลการเรียน!R7*100)</f>
        <v>0</v>
      </c>
      <c r="O15" s="20"/>
      <c r="P15" s="21"/>
      <c r="Q15" s="21"/>
      <c r="R15" s="21"/>
    </row>
    <row r="16" spans="1:3" ht="11.25" customHeight="1">
      <c r="A16" s="22"/>
      <c r="B16" s="22"/>
      <c r="C16" s="22"/>
    </row>
    <row r="17" spans="2:18" ht="22.5" customHeight="1">
      <c r="B17" s="155" t="s">
        <v>120</v>
      </c>
      <c r="C17" s="155"/>
      <c r="D17" s="155"/>
      <c r="E17" s="155"/>
      <c r="F17" s="155"/>
      <c r="G17" s="155"/>
      <c r="H17" s="155"/>
      <c r="I17" s="155"/>
      <c r="K17" s="155" t="s">
        <v>121</v>
      </c>
      <c r="L17" s="155"/>
      <c r="M17" s="155"/>
      <c r="N17" s="155"/>
      <c r="O17" s="155"/>
      <c r="P17" s="155"/>
      <c r="Q17" s="155"/>
      <c r="R17" s="155"/>
    </row>
    <row r="18" spans="2:18" ht="22.5" customHeight="1">
      <c r="B18" s="151" t="s">
        <v>122</v>
      </c>
      <c r="C18" s="152"/>
      <c r="D18" s="151" t="s">
        <v>123</v>
      </c>
      <c r="E18" s="152"/>
      <c r="F18" s="151" t="s">
        <v>124</v>
      </c>
      <c r="G18" s="152"/>
      <c r="H18" s="151" t="s">
        <v>125</v>
      </c>
      <c r="I18" s="152"/>
      <c r="K18" s="151" t="s">
        <v>122</v>
      </c>
      <c r="L18" s="152"/>
      <c r="M18" s="151" t="s">
        <v>123</v>
      </c>
      <c r="N18" s="152"/>
      <c r="O18" s="151" t="s">
        <v>124</v>
      </c>
      <c r="P18" s="152"/>
      <c r="Q18" s="151" t="s">
        <v>125</v>
      </c>
      <c r="R18" s="152"/>
    </row>
    <row r="19" spans="2:18" ht="22.5" customHeight="1">
      <c r="B19" s="151">
        <v>7</v>
      </c>
      <c r="C19" s="152"/>
      <c r="D19" s="151">
        <v>5</v>
      </c>
      <c r="E19" s="152"/>
      <c r="F19" s="151">
        <v>0</v>
      </c>
      <c r="G19" s="152"/>
      <c r="H19" s="151">
        <v>0</v>
      </c>
      <c r="I19" s="152"/>
      <c r="K19" s="151">
        <v>6</v>
      </c>
      <c r="L19" s="152"/>
      <c r="M19" s="151">
        <v>5</v>
      </c>
      <c r="N19" s="152"/>
      <c r="O19" s="151">
        <v>1</v>
      </c>
      <c r="P19" s="152"/>
      <c r="Q19" s="151">
        <v>0</v>
      </c>
      <c r="R19" s="152"/>
    </row>
    <row r="20" spans="2:18" ht="22.5" customHeight="1">
      <c r="B20" s="160">
        <f>(B19/B14)*100</f>
        <v>19.444444444444446</v>
      </c>
      <c r="C20" s="161"/>
      <c r="D20" s="160">
        <f>(D19/B14)*100</f>
        <v>13.88888888888889</v>
      </c>
      <c r="E20" s="161"/>
      <c r="F20" s="160">
        <f>(F19/B14)*100</f>
        <v>0</v>
      </c>
      <c r="G20" s="161"/>
      <c r="H20" s="160">
        <f>(H19/B14)*100</f>
        <v>0</v>
      </c>
      <c r="I20" s="161"/>
      <c r="K20" s="160">
        <f>(K19/B14)*100</f>
        <v>16.666666666666664</v>
      </c>
      <c r="L20" s="161"/>
      <c r="M20" s="160">
        <f>(M19/B14)*100</f>
        <v>13.88888888888889</v>
      </c>
      <c r="N20" s="161"/>
      <c r="O20" s="160">
        <f>(O19/B14)*100</f>
        <v>2.7777777777777777</v>
      </c>
      <c r="P20" s="161"/>
      <c r="Q20" s="160">
        <f>(Q19/B14)*100</f>
        <v>0</v>
      </c>
      <c r="R20" s="161"/>
    </row>
    <row r="22" ht="21.75">
      <c r="B22" s="1" t="s">
        <v>126</v>
      </c>
    </row>
    <row r="23" spans="4:14" ht="21.75">
      <c r="D23" s="1" t="s">
        <v>4</v>
      </c>
      <c r="E23" s="24" t="s">
        <v>127</v>
      </c>
      <c r="F23" s="24"/>
      <c r="G23" s="24"/>
      <c r="H23" s="24"/>
      <c r="I23" s="24"/>
      <c r="J23" s="24"/>
      <c r="K23" s="24"/>
      <c r="L23" s="24"/>
      <c r="M23" s="24"/>
      <c r="N23" s="1" t="s">
        <v>112</v>
      </c>
    </row>
    <row r="24" spans="4:14" ht="21.75">
      <c r="D24" s="1" t="s">
        <v>4</v>
      </c>
      <c r="E24" s="24" t="s">
        <v>127</v>
      </c>
      <c r="N24" s="1" t="s">
        <v>95</v>
      </c>
    </row>
    <row r="25" spans="4:14" ht="21.75">
      <c r="D25" s="1" t="s">
        <v>4</v>
      </c>
      <c r="E25" s="24" t="s">
        <v>127</v>
      </c>
      <c r="N25" s="1" t="s">
        <v>128</v>
      </c>
    </row>
    <row r="27" ht="21.75">
      <c r="B27" s="1" t="s">
        <v>129</v>
      </c>
    </row>
    <row r="28" spans="4:14" ht="21.75">
      <c r="D28" s="1" t="s">
        <v>4</v>
      </c>
      <c r="E28" s="24" t="s">
        <v>127</v>
      </c>
      <c r="N28" s="1" t="s">
        <v>10</v>
      </c>
    </row>
    <row r="29" ht="21.75">
      <c r="E29" s="24"/>
    </row>
    <row r="30" spans="2:15" ht="35.25">
      <c r="B30" s="137" t="s">
        <v>193</v>
      </c>
      <c r="D30" s="1" t="s">
        <v>13</v>
      </c>
      <c r="F30" s="137" t="s">
        <v>193</v>
      </c>
      <c r="H30" s="1" t="s">
        <v>14</v>
      </c>
      <c r="L30" s="24" t="s">
        <v>130</v>
      </c>
      <c r="N30" s="24"/>
      <c r="O30" s="24"/>
    </row>
    <row r="31" ht="21.75">
      <c r="M31" s="1" t="s">
        <v>196</v>
      </c>
    </row>
    <row r="32" ht="21.75">
      <c r="L32" s="1" t="s">
        <v>195</v>
      </c>
    </row>
    <row r="33" spans="11:18" ht="21.75">
      <c r="K33" s="1" t="s">
        <v>208</v>
      </c>
      <c r="L33" s="24" t="s">
        <v>131</v>
      </c>
      <c r="M33" s="1" t="s">
        <v>132</v>
      </c>
      <c r="N33" s="24" t="s">
        <v>133</v>
      </c>
      <c r="P33" s="24"/>
      <c r="Q33" s="1" t="s">
        <v>134</v>
      </c>
      <c r="R33" s="24" t="s">
        <v>135</v>
      </c>
    </row>
  </sheetData>
  <sheetProtection/>
  <mergeCells count="36">
    <mergeCell ref="K20:L20"/>
    <mergeCell ref="M19:N19"/>
    <mergeCell ref="O20:P20"/>
    <mergeCell ref="Q20:R20"/>
    <mergeCell ref="O19:P19"/>
    <mergeCell ref="Q19:R19"/>
    <mergeCell ref="M20:N20"/>
    <mergeCell ref="B20:C20"/>
    <mergeCell ref="D20:E20"/>
    <mergeCell ref="F20:G20"/>
    <mergeCell ref="H20:I20"/>
    <mergeCell ref="B19:C19"/>
    <mergeCell ref="D19:E19"/>
    <mergeCell ref="F19:G19"/>
    <mergeCell ref="E6:N6"/>
    <mergeCell ref="B12:D13"/>
    <mergeCell ref="B14:D14"/>
    <mergeCell ref="B15:D15"/>
    <mergeCell ref="H19:I19"/>
    <mergeCell ref="K19:L19"/>
    <mergeCell ref="D2:P2"/>
    <mergeCell ref="E12:L12"/>
    <mergeCell ref="M12:R12"/>
    <mergeCell ref="B18:C18"/>
    <mergeCell ref="D18:E18"/>
    <mergeCell ref="F18:G18"/>
    <mergeCell ref="H18:I18"/>
    <mergeCell ref="K18:L18"/>
    <mergeCell ref="M18:N18"/>
    <mergeCell ref="O18:P18"/>
    <mergeCell ref="E3:R3"/>
    <mergeCell ref="Q18:R18"/>
    <mergeCell ref="G7:I7"/>
    <mergeCell ref="B17:I17"/>
    <mergeCell ref="Q5:R5"/>
    <mergeCell ref="K17:R1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E40"/>
  <sheetViews>
    <sheetView showGridLines="0" zoomScalePageLayoutView="0" workbookViewId="0" topLeftCell="A8">
      <selection activeCell="AF19" sqref="AF19"/>
    </sheetView>
  </sheetViews>
  <sheetFormatPr defaultColWidth="9.140625" defaultRowHeight="21.75"/>
  <cols>
    <col min="1" max="1" width="4.421875" style="51" customWidth="1"/>
    <col min="2" max="2" width="9.8515625" style="51" customWidth="1"/>
    <col min="3" max="3" width="15.8515625" style="51" customWidth="1"/>
    <col min="4" max="4" width="14.00390625" style="51" customWidth="1"/>
    <col min="5" max="46" width="1.8515625" style="30" customWidth="1"/>
    <col min="47" max="47" width="2.140625" style="30" customWidth="1"/>
    <col min="48" max="99" width="1.8515625" style="30" customWidth="1"/>
    <col min="100" max="100" width="1.8515625" style="58" customWidth="1"/>
    <col min="101" max="104" width="1.8515625" style="30" customWidth="1"/>
    <col min="105" max="105" width="8.28125" style="51" customWidth="1"/>
    <col min="106" max="106" width="5.421875" style="51" customWidth="1"/>
    <col min="107" max="107" width="5.28125" style="51" customWidth="1"/>
    <col min="108" max="108" width="4.7109375" style="51" customWidth="1"/>
    <col min="109" max="109" width="3.7109375" style="51" customWidth="1"/>
    <col min="110" max="16384" width="9.140625" style="30" customWidth="1"/>
  </cols>
  <sheetData>
    <row r="1" spans="1:109" ht="21" customHeight="1">
      <c r="A1" s="168" t="s">
        <v>0</v>
      </c>
      <c r="B1" s="171" t="s">
        <v>138</v>
      </c>
      <c r="C1" s="174" t="s">
        <v>61</v>
      </c>
      <c r="D1" s="175"/>
      <c r="E1" s="25" t="s">
        <v>20</v>
      </c>
      <c r="F1" s="26"/>
      <c r="G1" s="26"/>
      <c r="H1" s="26"/>
      <c r="I1" s="27"/>
      <c r="J1" s="28" t="s">
        <v>21</v>
      </c>
      <c r="K1" s="26"/>
      <c r="L1" s="26"/>
      <c r="M1" s="26"/>
      <c r="N1" s="27"/>
      <c r="O1" s="28" t="s">
        <v>22</v>
      </c>
      <c r="P1" s="26"/>
      <c r="Q1" s="26"/>
      <c r="R1" s="26"/>
      <c r="S1" s="27"/>
      <c r="T1" s="28" t="s">
        <v>23</v>
      </c>
      <c r="U1" s="26"/>
      <c r="V1" s="26"/>
      <c r="W1" s="26"/>
      <c r="X1" s="27"/>
      <c r="Y1" s="28" t="s">
        <v>24</v>
      </c>
      <c r="Z1" s="26"/>
      <c r="AA1" s="26"/>
      <c r="AB1" s="26"/>
      <c r="AC1" s="27"/>
      <c r="AD1" s="28" t="s">
        <v>25</v>
      </c>
      <c r="AE1" s="26"/>
      <c r="AF1" s="26"/>
      <c r="AG1" s="26"/>
      <c r="AH1" s="27"/>
      <c r="AI1" s="28" t="s">
        <v>26</v>
      </c>
      <c r="AJ1" s="26"/>
      <c r="AK1" s="26"/>
      <c r="AL1" s="26"/>
      <c r="AM1" s="27"/>
      <c r="AN1" s="28" t="s">
        <v>27</v>
      </c>
      <c r="AO1" s="26"/>
      <c r="AP1" s="26"/>
      <c r="AQ1" s="26"/>
      <c r="AR1" s="27"/>
      <c r="AS1" s="28" t="s">
        <v>28</v>
      </c>
      <c r="AT1" s="26"/>
      <c r="AU1" s="26"/>
      <c r="AV1" s="26"/>
      <c r="AW1" s="27"/>
      <c r="AX1" s="28" t="s">
        <v>29</v>
      </c>
      <c r="AY1" s="26"/>
      <c r="AZ1" s="26"/>
      <c r="BA1" s="26"/>
      <c r="BB1" s="27"/>
      <c r="BC1" s="28" t="s">
        <v>30</v>
      </c>
      <c r="BD1" s="26"/>
      <c r="BE1" s="26"/>
      <c r="BF1" s="26"/>
      <c r="BG1" s="27"/>
      <c r="BH1" s="28" t="s">
        <v>31</v>
      </c>
      <c r="BI1" s="26"/>
      <c r="BJ1" s="26"/>
      <c r="BK1" s="26"/>
      <c r="BL1" s="27"/>
      <c r="BM1" s="28" t="s">
        <v>32</v>
      </c>
      <c r="BN1" s="26"/>
      <c r="BO1" s="26"/>
      <c r="BP1" s="26"/>
      <c r="BQ1" s="27"/>
      <c r="BR1" s="28" t="s">
        <v>33</v>
      </c>
      <c r="BS1" s="26"/>
      <c r="BT1" s="26"/>
      <c r="BU1" s="26"/>
      <c r="BV1" s="27"/>
      <c r="BW1" s="28" t="s">
        <v>34</v>
      </c>
      <c r="BX1" s="26"/>
      <c r="BY1" s="26"/>
      <c r="BZ1" s="26"/>
      <c r="CA1" s="27"/>
      <c r="CB1" s="28" t="s">
        <v>35</v>
      </c>
      <c r="CC1" s="26"/>
      <c r="CD1" s="26"/>
      <c r="CE1" s="26"/>
      <c r="CF1" s="27"/>
      <c r="CG1" s="28" t="s">
        <v>36</v>
      </c>
      <c r="CH1" s="26"/>
      <c r="CI1" s="26"/>
      <c r="CJ1" s="26"/>
      <c r="CK1" s="27"/>
      <c r="CL1" s="25" t="s">
        <v>37</v>
      </c>
      <c r="CM1" s="26"/>
      <c r="CN1" s="26"/>
      <c r="CO1" s="26"/>
      <c r="CP1" s="27"/>
      <c r="CQ1" s="25" t="s">
        <v>77</v>
      </c>
      <c r="CR1" s="26"/>
      <c r="CS1" s="26"/>
      <c r="CT1" s="26"/>
      <c r="CU1" s="27"/>
      <c r="CV1" s="25" t="s">
        <v>140</v>
      </c>
      <c r="CW1" s="26"/>
      <c r="CX1" s="26"/>
      <c r="CY1" s="26"/>
      <c r="CZ1" s="27"/>
      <c r="DA1" s="166" t="s">
        <v>38</v>
      </c>
      <c r="DB1" s="162" t="s">
        <v>85</v>
      </c>
      <c r="DC1" s="162" t="s">
        <v>86</v>
      </c>
      <c r="DD1" s="29"/>
      <c r="DE1" s="30"/>
    </row>
    <row r="2" spans="1:109" ht="18.75">
      <c r="A2" s="169"/>
      <c r="B2" s="172"/>
      <c r="C2" s="176"/>
      <c r="D2" s="177"/>
      <c r="E2" s="163" t="s">
        <v>141</v>
      </c>
      <c r="F2" s="164"/>
      <c r="G2" s="164"/>
      <c r="H2" s="164"/>
      <c r="I2" s="165"/>
      <c r="J2" s="163" t="s">
        <v>141</v>
      </c>
      <c r="K2" s="164"/>
      <c r="L2" s="164"/>
      <c r="M2" s="164"/>
      <c r="N2" s="165"/>
      <c r="O2" s="163" t="s">
        <v>142</v>
      </c>
      <c r="P2" s="164"/>
      <c r="Q2" s="164"/>
      <c r="R2" s="164"/>
      <c r="S2" s="165"/>
      <c r="T2" s="163" t="s">
        <v>142</v>
      </c>
      <c r="U2" s="164"/>
      <c r="V2" s="164"/>
      <c r="W2" s="164"/>
      <c r="X2" s="165"/>
      <c r="Y2" s="163" t="s">
        <v>142</v>
      </c>
      <c r="Z2" s="164"/>
      <c r="AA2" s="164"/>
      <c r="AB2" s="164"/>
      <c r="AC2" s="165"/>
      <c r="AD2" s="163" t="s">
        <v>142</v>
      </c>
      <c r="AE2" s="164"/>
      <c r="AF2" s="164"/>
      <c r="AG2" s="164"/>
      <c r="AH2" s="165"/>
      <c r="AI2" s="163" t="s">
        <v>142</v>
      </c>
      <c r="AJ2" s="164"/>
      <c r="AK2" s="164"/>
      <c r="AL2" s="164"/>
      <c r="AM2" s="165"/>
      <c r="AN2" s="163" t="s">
        <v>144</v>
      </c>
      <c r="AO2" s="164"/>
      <c r="AP2" s="164"/>
      <c r="AQ2" s="164"/>
      <c r="AR2" s="165"/>
      <c r="AS2" s="163" t="s">
        <v>144</v>
      </c>
      <c r="AT2" s="164"/>
      <c r="AU2" s="164"/>
      <c r="AV2" s="164"/>
      <c r="AW2" s="165"/>
      <c r="AX2" s="163" t="s">
        <v>144</v>
      </c>
      <c r="AY2" s="164"/>
      <c r="AZ2" s="164"/>
      <c r="BA2" s="164"/>
      <c r="BB2" s="165"/>
      <c r="BC2" s="163" t="s">
        <v>144</v>
      </c>
      <c r="BD2" s="164"/>
      <c r="BE2" s="164"/>
      <c r="BF2" s="164"/>
      <c r="BG2" s="165"/>
      <c r="BH2" s="163" t="s">
        <v>145</v>
      </c>
      <c r="BI2" s="164"/>
      <c r="BJ2" s="164"/>
      <c r="BK2" s="164"/>
      <c r="BL2" s="165"/>
      <c r="BM2" s="163" t="s">
        <v>145</v>
      </c>
      <c r="BN2" s="164"/>
      <c r="BO2" s="164"/>
      <c r="BP2" s="164"/>
      <c r="BQ2" s="165"/>
      <c r="BR2" s="163" t="s">
        <v>145</v>
      </c>
      <c r="BS2" s="164"/>
      <c r="BT2" s="164"/>
      <c r="BU2" s="164"/>
      <c r="BV2" s="165"/>
      <c r="BW2" s="163" t="s">
        <v>145</v>
      </c>
      <c r="BX2" s="164"/>
      <c r="BY2" s="164"/>
      <c r="BZ2" s="164"/>
      <c r="CA2" s="165"/>
      <c r="CB2" s="163" t="s">
        <v>145</v>
      </c>
      <c r="CC2" s="164"/>
      <c r="CD2" s="164"/>
      <c r="CE2" s="164"/>
      <c r="CF2" s="165"/>
      <c r="CG2" s="163" t="s">
        <v>146</v>
      </c>
      <c r="CH2" s="164"/>
      <c r="CI2" s="164"/>
      <c r="CJ2" s="164"/>
      <c r="CK2" s="165"/>
      <c r="CL2" s="163" t="s">
        <v>146</v>
      </c>
      <c r="CM2" s="164"/>
      <c r="CN2" s="164"/>
      <c r="CO2" s="164"/>
      <c r="CP2" s="165"/>
      <c r="CQ2" s="163"/>
      <c r="CR2" s="164"/>
      <c r="CS2" s="164"/>
      <c r="CT2" s="164"/>
      <c r="CU2" s="165"/>
      <c r="CV2" s="163"/>
      <c r="CW2" s="164"/>
      <c r="CX2" s="164"/>
      <c r="CY2" s="164"/>
      <c r="CZ2" s="165"/>
      <c r="DA2" s="167"/>
      <c r="DB2" s="162"/>
      <c r="DC2" s="162"/>
      <c r="DD2" s="29"/>
      <c r="DE2" s="30"/>
    </row>
    <row r="3" spans="1:109" ht="18.75">
      <c r="A3" s="169"/>
      <c r="B3" s="172"/>
      <c r="C3" s="176"/>
      <c r="D3" s="177"/>
      <c r="E3" s="31">
        <v>18</v>
      </c>
      <c r="F3" s="32">
        <v>18</v>
      </c>
      <c r="G3" s="32">
        <v>19</v>
      </c>
      <c r="H3" s="32">
        <v>19</v>
      </c>
      <c r="I3" s="32"/>
      <c r="J3" s="32">
        <v>25</v>
      </c>
      <c r="K3" s="32">
        <v>25</v>
      </c>
      <c r="L3" s="32">
        <v>26</v>
      </c>
      <c r="M3" s="32">
        <v>26</v>
      </c>
      <c r="N3" s="32"/>
      <c r="O3" s="31">
        <v>1</v>
      </c>
      <c r="P3" s="32">
        <v>1</v>
      </c>
      <c r="Q3" s="32">
        <v>2</v>
      </c>
      <c r="R3" s="32">
        <v>2</v>
      </c>
      <c r="S3" s="32"/>
      <c r="T3" s="32">
        <v>8</v>
      </c>
      <c r="U3" s="32">
        <v>8</v>
      </c>
      <c r="V3" s="32">
        <v>9</v>
      </c>
      <c r="W3" s="32">
        <v>9</v>
      </c>
      <c r="X3" s="32"/>
      <c r="Y3" s="31">
        <v>15</v>
      </c>
      <c r="Z3" s="32">
        <v>15</v>
      </c>
      <c r="AA3" s="32">
        <v>16</v>
      </c>
      <c r="AB3" s="32">
        <v>16</v>
      </c>
      <c r="AC3" s="32"/>
      <c r="AD3" s="32">
        <v>22</v>
      </c>
      <c r="AE3" s="32">
        <v>22</v>
      </c>
      <c r="AF3" s="32">
        <v>23</v>
      </c>
      <c r="AG3" s="32">
        <v>23</v>
      </c>
      <c r="AH3" s="32"/>
      <c r="AI3" s="32">
        <v>29</v>
      </c>
      <c r="AJ3" s="32">
        <v>29</v>
      </c>
      <c r="AK3" s="32">
        <v>30</v>
      </c>
      <c r="AL3" s="32">
        <v>30</v>
      </c>
      <c r="AM3" s="32"/>
      <c r="AN3" s="32">
        <v>6</v>
      </c>
      <c r="AO3" s="32">
        <v>6</v>
      </c>
      <c r="AP3" s="32">
        <v>7</v>
      </c>
      <c r="AQ3" s="32">
        <v>7</v>
      </c>
      <c r="AR3" s="32"/>
      <c r="AS3" s="32">
        <v>13</v>
      </c>
      <c r="AT3" s="32">
        <v>13</v>
      </c>
      <c r="AU3" s="32">
        <v>14</v>
      </c>
      <c r="AV3" s="32">
        <v>14</v>
      </c>
      <c r="AW3" s="32"/>
      <c r="AX3" s="32">
        <v>20</v>
      </c>
      <c r="AY3" s="32">
        <v>20</v>
      </c>
      <c r="AZ3" s="32">
        <v>21</v>
      </c>
      <c r="BA3" s="32">
        <v>21</v>
      </c>
      <c r="BB3" s="32"/>
      <c r="BC3" s="32">
        <v>27</v>
      </c>
      <c r="BD3" s="32">
        <v>27</v>
      </c>
      <c r="BE3" s="32">
        <v>28</v>
      </c>
      <c r="BF3" s="32">
        <v>28</v>
      </c>
      <c r="BG3" s="32"/>
      <c r="BH3" s="33">
        <v>3</v>
      </c>
      <c r="BI3" s="33">
        <v>3</v>
      </c>
      <c r="BJ3" s="33">
        <v>4</v>
      </c>
      <c r="BK3" s="33">
        <v>4</v>
      </c>
      <c r="BL3" s="33"/>
      <c r="BM3" s="33">
        <v>10</v>
      </c>
      <c r="BN3" s="33">
        <v>10</v>
      </c>
      <c r="BO3" s="33">
        <v>12</v>
      </c>
      <c r="BP3" s="33">
        <v>12</v>
      </c>
      <c r="BQ3" s="33"/>
      <c r="BR3" s="33">
        <v>17</v>
      </c>
      <c r="BS3" s="33">
        <v>17</v>
      </c>
      <c r="BT3" s="33">
        <v>18</v>
      </c>
      <c r="BU3" s="33">
        <v>18</v>
      </c>
      <c r="BV3" s="33"/>
      <c r="BW3" s="33">
        <v>24</v>
      </c>
      <c r="BX3" s="33">
        <v>24</v>
      </c>
      <c r="BY3" s="33">
        <v>25</v>
      </c>
      <c r="BZ3" s="33">
        <v>25</v>
      </c>
      <c r="CA3" s="33"/>
      <c r="CB3" s="33">
        <v>31</v>
      </c>
      <c r="CC3" s="33">
        <v>31</v>
      </c>
      <c r="CD3" s="33">
        <v>1</v>
      </c>
      <c r="CE3" s="33">
        <v>1</v>
      </c>
      <c r="CF3" s="33"/>
      <c r="CG3" s="33">
        <v>7</v>
      </c>
      <c r="CH3" s="33">
        <v>7</v>
      </c>
      <c r="CI3" s="33">
        <v>8</v>
      </c>
      <c r="CJ3" s="33">
        <v>8</v>
      </c>
      <c r="CK3" s="33"/>
      <c r="CL3" s="34">
        <v>14</v>
      </c>
      <c r="CM3" s="34">
        <v>14</v>
      </c>
      <c r="CN3" s="33">
        <v>15</v>
      </c>
      <c r="CO3" s="33">
        <v>15</v>
      </c>
      <c r="CP3" s="33"/>
      <c r="CQ3" s="34"/>
      <c r="CR3" s="33"/>
      <c r="CS3" s="33"/>
      <c r="CT3" s="33"/>
      <c r="CU3" s="33"/>
      <c r="CV3" s="34"/>
      <c r="CW3" s="33"/>
      <c r="CX3" s="33"/>
      <c r="CY3" s="33"/>
      <c r="CZ3" s="33"/>
      <c r="DA3" s="35">
        <f>ข้อมูลเบื้องต้น!F7*18</f>
        <v>54</v>
      </c>
      <c r="DB3" s="36"/>
      <c r="DC3" s="36"/>
      <c r="DD3" s="37"/>
      <c r="DE3" s="30"/>
    </row>
    <row r="4" spans="1:109" ht="18.75">
      <c r="A4" s="170"/>
      <c r="B4" s="173"/>
      <c r="C4" s="178"/>
      <c r="D4" s="179"/>
      <c r="E4" s="31"/>
      <c r="F4" s="32"/>
      <c r="G4" s="32"/>
      <c r="H4" s="32"/>
      <c r="I4" s="32"/>
      <c r="J4" s="32"/>
      <c r="K4" s="32"/>
      <c r="L4" s="32"/>
      <c r="M4" s="32"/>
      <c r="N4" s="32"/>
      <c r="O4" s="31"/>
      <c r="P4" s="32"/>
      <c r="Q4" s="32"/>
      <c r="R4" s="32"/>
      <c r="S4" s="32"/>
      <c r="T4" s="32"/>
      <c r="U4" s="32"/>
      <c r="V4" s="32"/>
      <c r="W4" s="32"/>
      <c r="X4" s="32"/>
      <c r="Y4" s="31"/>
      <c r="Z4" s="32"/>
      <c r="AA4" s="32"/>
      <c r="AB4" s="32"/>
      <c r="AC4" s="32"/>
      <c r="AD4" s="32"/>
      <c r="AE4" s="32"/>
      <c r="AF4" s="32"/>
      <c r="AG4" s="32"/>
      <c r="AH4" s="32"/>
      <c r="AI4" s="31"/>
      <c r="AJ4" s="32"/>
      <c r="AK4" s="32"/>
      <c r="AL4" s="32"/>
      <c r="AM4" s="32"/>
      <c r="AN4" s="32"/>
      <c r="AO4" s="32"/>
      <c r="AP4" s="32"/>
      <c r="AQ4" s="32"/>
      <c r="AR4" s="32"/>
      <c r="AS4" s="31"/>
      <c r="AT4" s="32"/>
      <c r="AU4" s="32"/>
      <c r="AV4" s="32"/>
      <c r="AW4" s="32"/>
      <c r="AX4" s="32"/>
      <c r="AY4" s="32"/>
      <c r="AZ4" s="32"/>
      <c r="BA4" s="32"/>
      <c r="BB4" s="32"/>
      <c r="BC4" s="31"/>
      <c r="BD4" s="32"/>
      <c r="BE4" s="32"/>
      <c r="BF4" s="32"/>
      <c r="BG4" s="32"/>
      <c r="BH4" s="32" t="s">
        <v>187</v>
      </c>
      <c r="BI4" s="32" t="s">
        <v>188</v>
      </c>
      <c r="BJ4" s="32" t="s">
        <v>189</v>
      </c>
      <c r="BK4" s="32"/>
      <c r="BL4" s="32"/>
      <c r="BM4" s="31"/>
      <c r="BN4" s="32"/>
      <c r="BO4" s="32"/>
      <c r="BP4" s="32"/>
      <c r="BQ4" s="32"/>
      <c r="BR4" s="32"/>
      <c r="BS4" s="32"/>
      <c r="BT4" s="32"/>
      <c r="BU4" s="32"/>
      <c r="BV4" s="32"/>
      <c r="BW4" s="31"/>
      <c r="BX4" s="32"/>
      <c r="BY4" s="32"/>
      <c r="BZ4" s="32"/>
      <c r="CA4" s="32"/>
      <c r="CB4" s="32"/>
      <c r="CC4" s="32"/>
      <c r="CD4" s="32"/>
      <c r="CE4" s="32"/>
      <c r="CF4" s="32"/>
      <c r="CG4" s="31"/>
      <c r="CH4" s="32"/>
      <c r="CI4" s="32"/>
      <c r="CJ4" s="32"/>
      <c r="CK4" s="32"/>
      <c r="CL4" s="31"/>
      <c r="CM4" s="32"/>
      <c r="CN4" s="32"/>
      <c r="CO4" s="32"/>
      <c r="CP4" s="32"/>
      <c r="CQ4" s="31"/>
      <c r="CR4" s="32"/>
      <c r="CS4" s="32"/>
      <c r="CT4" s="32"/>
      <c r="CU4" s="32"/>
      <c r="CV4" s="31"/>
      <c r="CW4" s="32"/>
      <c r="CX4" s="32"/>
      <c r="CY4" s="32"/>
      <c r="CZ4" s="32"/>
      <c r="DA4" s="38">
        <f>80/100*DA3</f>
        <v>43.2</v>
      </c>
      <c r="DB4" s="38"/>
      <c r="DC4" s="38"/>
      <c r="DD4" s="39"/>
      <c r="DE4" s="30"/>
    </row>
    <row r="5" spans="1:109" ht="21.75">
      <c r="A5" s="40">
        <v>1</v>
      </c>
      <c r="B5" s="41">
        <v>2850</v>
      </c>
      <c r="C5" s="42" t="s">
        <v>148</v>
      </c>
      <c r="D5" s="43" t="s">
        <v>149</v>
      </c>
      <c r="E5" s="44">
        <v>1</v>
      </c>
      <c r="F5" s="44">
        <v>1</v>
      </c>
      <c r="G5" s="44">
        <v>1</v>
      </c>
      <c r="H5" s="44">
        <v>1</v>
      </c>
      <c r="I5" s="44"/>
      <c r="J5" s="44">
        <v>1</v>
      </c>
      <c r="K5" s="44">
        <v>1</v>
      </c>
      <c r="L5" s="44">
        <v>1</v>
      </c>
      <c r="M5" s="44">
        <v>1</v>
      </c>
      <c r="N5" s="44"/>
      <c r="O5" s="44">
        <v>1</v>
      </c>
      <c r="P5" s="44">
        <v>1</v>
      </c>
      <c r="Q5" s="44">
        <v>0</v>
      </c>
      <c r="R5" s="44">
        <v>0</v>
      </c>
      <c r="S5" s="44"/>
      <c r="T5" s="44">
        <v>1</v>
      </c>
      <c r="U5" s="44">
        <v>1</v>
      </c>
      <c r="V5" s="44">
        <v>1</v>
      </c>
      <c r="W5" s="44">
        <v>1</v>
      </c>
      <c r="X5" s="44"/>
      <c r="Y5" s="44">
        <v>1</v>
      </c>
      <c r="Z5" s="44">
        <v>1</v>
      </c>
      <c r="AA5" s="44">
        <v>1</v>
      </c>
      <c r="AB5" s="44">
        <v>1</v>
      </c>
      <c r="AC5" s="44"/>
      <c r="AD5" s="44">
        <v>1</v>
      </c>
      <c r="AE5" s="44">
        <v>1</v>
      </c>
      <c r="AF5" s="44">
        <v>1</v>
      </c>
      <c r="AG5" s="44">
        <v>1</v>
      </c>
      <c r="AH5" s="44"/>
      <c r="AI5" s="44">
        <v>1</v>
      </c>
      <c r="AJ5" s="44">
        <v>1</v>
      </c>
      <c r="AK5" s="44">
        <v>1</v>
      </c>
      <c r="AL5" s="44">
        <v>1</v>
      </c>
      <c r="AM5" s="44"/>
      <c r="AN5" s="44">
        <v>1</v>
      </c>
      <c r="AO5" s="44">
        <v>1</v>
      </c>
      <c r="AP5" s="44">
        <v>1</v>
      </c>
      <c r="AQ5" s="44">
        <v>1</v>
      </c>
      <c r="AR5" s="44"/>
      <c r="AS5" s="44">
        <v>1</v>
      </c>
      <c r="AT5" s="44">
        <v>1</v>
      </c>
      <c r="AU5" s="44">
        <v>1</v>
      </c>
      <c r="AV5" s="44">
        <v>1</v>
      </c>
      <c r="AW5" s="44"/>
      <c r="AX5" s="44">
        <v>1</v>
      </c>
      <c r="AY5" s="44">
        <v>1</v>
      </c>
      <c r="AZ5" s="44">
        <v>1</v>
      </c>
      <c r="BA5" s="44">
        <v>1</v>
      </c>
      <c r="BB5" s="44"/>
      <c r="BC5" s="44">
        <v>1</v>
      </c>
      <c r="BD5" s="44">
        <v>1</v>
      </c>
      <c r="BE5" s="44">
        <v>1</v>
      </c>
      <c r="BF5" s="44">
        <v>1</v>
      </c>
      <c r="BG5" s="44"/>
      <c r="BH5" s="44">
        <v>1</v>
      </c>
      <c r="BI5" s="44">
        <v>1</v>
      </c>
      <c r="BJ5" s="44">
        <v>1</v>
      </c>
      <c r="BK5" s="44">
        <v>1</v>
      </c>
      <c r="BL5" s="44"/>
      <c r="BM5" s="44">
        <v>1</v>
      </c>
      <c r="BN5" s="44">
        <v>1</v>
      </c>
      <c r="BO5" s="44">
        <v>1</v>
      </c>
      <c r="BP5" s="44">
        <v>1</v>
      </c>
      <c r="BR5" s="44">
        <v>1</v>
      </c>
      <c r="BS5" s="44">
        <v>1</v>
      </c>
      <c r="BT5" s="44">
        <v>0</v>
      </c>
      <c r="BU5" s="44">
        <v>0</v>
      </c>
      <c r="BV5" s="44"/>
      <c r="BW5" s="44">
        <v>1</v>
      </c>
      <c r="BX5" s="44">
        <v>1</v>
      </c>
      <c r="BY5" s="44">
        <v>1</v>
      </c>
      <c r="BZ5" s="44">
        <v>1</v>
      </c>
      <c r="CA5" s="44"/>
      <c r="CB5" s="44">
        <v>1</v>
      </c>
      <c r="CC5" s="44">
        <v>1</v>
      </c>
      <c r="CD5" s="44">
        <v>0</v>
      </c>
      <c r="CE5" s="44">
        <v>0</v>
      </c>
      <c r="CF5" s="44"/>
      <c r="CG5" s="45">
        <v>1</v>
      </c>
      <c r="CH5" s="45">
        <v>1</v>
      </c>
      <c r="CI5" s="44">
        <v>1</v>
      </c>
      <c r="CJ5" s="44">
        <v>1</v>
      </c>
      <c r="CK5" s="44"/>
      <c r="CL5" s="44">
        <v>1</v>
      </c>
      <c r="CM5" s="44">
        <v>1</v>
      </c>
      <c r="CN5" s="44">
        <v>1</v>
      </c>
      <c r="CO5" s="44">
        <v>1</v>
      </c>
      <c r="CP5" s="44"/>
      <c r="CQ5" s="44"/>
      <c r="CR5" s="44"/>
      <c r="CS5" s="44"/>
      <c r="CT5" s="44"/>
      <c r="CU5" s="44"/>
      <c r="CV5" s="44"/>
      <c r="CW5" s="32"/>
      <c r="CX5" s="32"/>
      <c r="CY5" s="32"/>
      <c r="CZ5" s="32"/>
      <c r="DA5" s="21">
        <f>SUM(E5:CZ5)</f>
        <v>66</v>
      </c>
      <c r="DB5" s="21">
        <f>COUNTIF(E5:CZ5,"ล")</f>
        <v>0</v>
      </c>
      <c r="DC5" s="21">
        <f aca="true" t="shared" si="0" ref="DC5:DC16">COUNTIF(E5:CY5,"0")</f>
        <v>6</v>
      </c>
      <c r="DD5" s="39"/>
      <c r="DE5" s="30"/>
    </row>
    <row r="6" spans="1:109" ht="21.75">
      <c r="A6" s="40">
        <v>2</v>
      </c>
      <c r="B6" s="46">
        <v>2852</v>
      </c>
      <c r="C6" s="47" t="s">
        <v>150</v>
      </c>
      <c r="D6" s="48" t="s">
        <v>151</v>
      </c>
      <c r="E6" s="44">
        <v>1</v>
      </c>
      <c r="F6" s="44">
        <v>1</v>
      </c>
      <c r="G6" s="44">
        <v>1</v>
      </c>
      <c r="H6" s="44">
        <v>1</v>
      </c>
      <c r="I6" s="44"/>
      <c r="J6" s="44">
        <v>1</v>
      </c>
      <c r="K6" s="44">
        <v>1</v>
      </c>
      <c r="L6" s="44">
        <v>1</v>
      </c>
      <c r="M6" s="44">
        <v>1</v>
      </c>
      <c r="N6" s="44"/>
      <c r="O6" s="44">
        <v>1</v>
      </c>
      <c r="P6" s="44">
        <v>1</v>
      </c>
      <c r="Q6" s="44">
        <v>1</v>
      </c>
      <c r="R6" s="44">
        <v>1</v>
      </c>
      <c r="S6" s="44"/>
      <c r="T6" s="44">
        <v>1</v>
      </c>
      <c r="U6" s="44">
        <v>1</v>
      </c>
      <c r="V6" s="44">
        <v>1</v>
      </c>
      <c r="W6" s="44">
        <v>1</v>
      </c>
      <c r="X6" s="44"/>
      <c r="Y6" s="44">
        <v>1</v>
      </c>
      <c r="Z6" s="44">
        <v>1</v>
      </c>
      <c r="AA6" s="44">
        <v>1</v>
      </c>
      <c r="AB6" s="44">
        <v>1</v>
      </c>
      <c r="AC6" s="44"/>
      <c r="AD6" s="44">
        <v>0</v>
      </c>
      <c r="AE6" s="44">
        <v>0</v>
      </c>
      <c r="AF6" s="44">
        <v>1</v>
      </c>
      <c r="AG6" s="44">
        <v>1</v>
      </c>
      <c r="AH6" s="44"/>
      <c r="AI6" s="44">
        <v>1</v>
      </c>
      <c r="AJ6" s="44">
        <v>1</v>
      </c>
      <c r="AK6" s="44">
        <v>1</v>
      </c>
      <c r="AL6" s="44">
        <v>1</v>
      </c>
      <c r="AM6" s="44"/>
      <c r="AN6" s="44">
        <v>1</v>
      </c>
      <c r="AO6" s="44">
        <v>1</v>
      </c>
      <c r="AP6" s="44">
        <v>1</v>
      </c>
      <c r="AQ6" s="44">
        <v>1</v>
      </c>
      <c r="AR6" s="44"/>
      <c r="AS6" s="44">
        <v>1</v>
      </c>
      <c r="AT6" s="44">
        <v>1</v>
      </c>
      <c r="AU6" s="44">
        <v>1</v>
      </c>
      <c r="AV6" s="44">
        <v>1</v>
      </c>
      <c r="AW6" s="44"/>
      <c r="AX6" s="44">
        <v>1</v>
      </c>
      <c r="AY6" s="44">
        <v>1</v>
      </c>
      <c r="AZ6" s="44" t="s">
        <v>143</v>
      </c>
      <c r="BA6" s="44" t="s">
        <v>143</v>
      </c>
      <c r="BB6" s="44"/>
      <c r="BC6" s="44">
        <v>1</v>
      </c>
      <c r="BD6" s="44">
        <v>1</v>
      </c>
      <c r="BE6" s="44">
        <v>1</v>
      </c>
      <c r="BF6" s="44">
        <v>1</v>
      </c>
      <c r="BG6" s="44"/>
      <c r="BH6" s="44" t="s">
        <v>143</v>
      </c>
      <c r="BI6" s="44" t="s">
        <v>143</v>
      </c>
      <c r="BJ6" s="44">
        <v>1</v>
      </c>
      <c r="BK6" s="44">
        <v>1</v>
      </c>
      <c r="BL6" s="44"/>
      <c r="BM6" s="44">
        <v>1</v>
      </c>
      <c r="BN6" s="44">
        <v>1</v>
      </c>
      <c r="BO6" s="44">
        <v>1</v>
      </c>
      <c r="BP6" s="44">
        <v>1</v>
      </c>
      <c r="BR6" s="44">
        <v>1</v>
      </c>
      <c r="BS6" s="44">
        <v>1</v>
      </c>
      <c r="BT6" s="44">
        <v>1</v>
      </c>
      <c r="BU6" s="44">
        <v>1</v>
      </c>
      <c r="BV6" s="44"/>
      <c r="BW6" s="44">
        <v>1</v>
      </c>
      <c r="BX6" s="44">
        <v>1</v>
      </c>
      <c r="BY6" s="44">
        <v>1</v>
      </c>
      <c r="BZ6" s="44">
        <v>1</v>
      </c>
      <c r="CA6" s="44"/>
      <c r="CB6" s="44">
        <v>1</v>
      </c>
      <c r="CC6" s="44">
        <v>1</v>
      </c>
      <c r="CD6" s="44">
        <v>1</v>
      </c>
      <c r="CE6" s="44">
        <v>1</v>
      </c>
      <c r="CF6" s="44"/>
      <c r="CG6" s="45">
        <v>1</v>
      </c>
      <c r="CH6" s="45">
        <v>1</v>
      </c>
      <c r="CI6" s="44">
        <v>1</v>
      </c>
      <c r="CJ6" s="44">
        <v>1</v>
      </c>
      <c r="CK6" s="44"/>
      <c r="CL6" s="44">
        <v>1</v>
      </c>
      <c r="CM6" s="44">
        <v>1</v>
      </c>
      <c r="CN6" s="44">
        <v>1</v>
      </c>
      <c r="CO6" s="44">
        <v>1</v>
      </c>
      <c r="CP6" s="44"/>
      <c r="CQ6" s="44"/>
      <c r="CR6" s="44"/>
      <c r="CS6" s="44"/>
      <c r="CT6" s="44"/>
      <c r="CU6" s="44"/>
      <c r="CV6" s="44"/>
      <c r="CW6" s="32"/>
      <c r="CX6" s="32"/>
      <c r="CY6" s="32"/>
      <c r="CZ6" s="32"/>
      <c r="DA6" s="21">
        <f aca="true" t="shared" si="1" ref="DA6:DA16">SUM(E6:CZ6)</f>
        <v>66</v>
      </c>
      <c r="DB6" s="21">
        <f>COUNTIF(E6:CZ6,"ล")</f>
        <v>4</v>
      </c>
      <c r="DC6" s="21">
        <f t="shared" si="0"/>
        <v>2</v>
      </c>
      <c r="DD6" s="39"/>
      <c r="DE6" s="30"/>
    </row>
    <row r="7" spans="1:108" ht="21.75">
      <c r="A7" s="40">
        <v>3</v>
      </c>
      <c r="B7" s="41">
        <v>2857</v>
      </c>
      <c r="C7" s="42" t="s">
        <v>152</v>
      </c>
      <c r="D7" s="43" t="s">
        <v>153</v>
      </c>
      <c r="E7" s="44">
        <v>1</v>
      </c>
      <c r="F7" s="44">
        <v>1</v>
      </c>
      <c r="G7" s="44">
        <v>1</v>
      </c>
      <c r="H7" s="44">
        <v>1</v>
      </c>
      <c r="I7" s="44"/>
      <c r="J7" s="44">
        <v>1</v>
      </c>
      <c r="K7" s="44">
        <v>1</v>
      </c>
      <c r="L7" s="44">
        <v>1</v>
      </c>
      <c r="M7" s="44">
        <v>1</v>
      </c>
      <c r="N7" s="44"/>
      <c r="O7" s="44">
        <v>1</v>
      </c>
      <c r="P7" s="44">
        <v>1</v>
      </c>
      <c r="Q7" s="44">
        <v>1</v>
      </c>
      <c r="R7" s="44">
        <v>1</v>
      </c>
      <c r="S7" s="44"/>
      <c r="T7" s="44">
        <v>1</v>
      </c>
      <c r="U7" s="44">
        <v>1</v>
      </c>
      <c r="V7" s="44">
        <v>1</v>
      </c>
      <c r="W7" s="44">
        <v>1</v>
      </c>
      <c r="X7" s="44"/>
      <c r="Y7" s="44">
        <v>1</v>
      </c>
      <c r="Z7" s="44">
        <v>1</v>
      </c>
      <c r="AA7" s="44">
        <v>0</v>
      </c>
      <c r="AB7" s="44">
        <v>0</v>
      </c>
      <c r="AC7" s="44"/>
      <c r="AD7" s="44">
        <v>1</v>
      </c>
      <c r="AE7" s="44">
        <v>1</v>
      </c>
      <c r="AF7" s="44">
        <v>1</v>
      </c>
      <c r="AG7" s="44">
        <v>1</v>
      </c>
      <c r="AH7" s="44"/>
      <c r="AI7" s="44">
        <v>1</v>
      </c>
      <c r="AJ7" s="44">
        <v>1</v>
      </c>
      <c r="AK7" s="44">
        <v>1</v>
      </c>
      <c r="AL7" s="44">
        <v>1</v>
      </c>
      <c r="AM7" s="44"/>
      <c r="AN7" s="44">
        <v>1</v>
      </c>
      <c r="AO7" s="44">
        <v>1</v>
      </c>
      <c r="AP7" s="44">
        <v>1</v>
      </c>
      <c r="AQ7" s="44">
        <v>1</v>
      </c>
      <c r="AR7" s="44"/>
      <c r="AS7" s="44">
        <v>1</v>
      </c>
      <c r="AT7" s="44">
        <v>1</v>
      </c>
      <c r="AU7" s="44">
        <v>1</v>
      </c>
      <c r="AV7" s="44">
        <v>1</v>
      </c>
      <c r="AW7" s="44"/>
      <c r="AX7" s="44">
        <v>1</v>
      </c>
      <c r="AY7" s="44">
        <v>1</v>
      </c>
      <c r="AZ7" s="44" t="s">
        <v>143</v>
      </c>
      <c r="BA7" s="44" t="s">
        <v>143</v>
      </c>
      <c r="BB7" s="44"/>
      <c r="BC7" s="44">
        <v>1</v>
      </c>
      <c r="BD7" s="44">
        <v>1</v>
      </c>
      <c r="BE7" s="44">
        <v>1</v>
      </c>
      <c r="BF7" s="44">
        <v>1</v>
      </c>
      <c r="BG7" s="44"/>
      <c r="BH7" s="44">
        <v>1</v>
      </c>
      <c r="BI7" s="44">
        <v>1</v>
      </c>
      <c r="BJ7" s="44">
        <v>1</v>
      </c>
      <c r="BK7" s="44">
        <v>1</v>
      </c>
      <c r="BL7" s="44"/>
      <c r="BM7" s="44">
        <v>1</v>
      </c>
      <c r="BN7" s="44">
        <v>1</v>
      </c>
      <c r="BO7" s="44">
        <v>1</v>
      </c>
      <c r="BP7" s="44">
        <v>1</v>
      </c>
      <c r="BR7" s="44" t="s">
        <v>143</v>
      </c>
      <c r="BS7" s="44" t="s">
        <v>143</v>
      </c>
      <c r="BT7" s="44">
        <v>1</v>
      </c>
      <c r="BU7" s="44">
        <v>1</v>
      </c>
      <c r="BV7" s="44"/>
      <c r="BW7" s="44">
        <v>1</v>
      </c>
      <c r="BX7" s="44">
        <v>1</v>
      </c>
      <c r="BY7" s="44">
        <v>1</v>
      </c>
      <c r="BZ7" s="44">
        <v>1</v>
      </c>
      <c r="CA7" s="44"/>
      <c r="CB7" s="44">
        <v>1</v>
      </c>
      <c r="CC7" s="44">
        <v>1</v>
      </c>
      <c r="CD7" s="44">
        <v>1</v>
      </c>
      <c r="CE7" s="44">
        <v>1</v>
      </c>
      <c r="CF7" s="44"/>
      <c r="CG7" s="45">
        <v>1</v>
      </c>
      <c r="CH7" s="45">
        <v>1</v>
      </c>
      <c r="CI7" s="44">
        <v>1</v>
      </c>
      <c r="CJ7" s="44">
        <v>1</v>
      </c>
      <c r="CK7" s="44"/>
      <c r="CL7" s="44">
        <v>1</v>
      </c>
      <c r="CM7" s="44">
        <v>1</v>
      </c>
      <c r="CN7" s="44">
        <v>1</v>
      </c>
      <c r="CO7" s="44">
        <v>1</v>
      </c>
      <c r="CP7" s="44"/>
      <c r="CQ7" s="44"/>
      <c r="CR7" s="44"/>
      <c r="CS7" s="44"/>
      <c r="CT7" s="44"/>
      <c r="CU7" s="44"/>
      <c r="CV7" s="44"/>
      <c r="CW7" s="49"/>
      <c r="CX7" s="49"/>
      <c r="CY7" s="49"/>
      <c r="CZ7" s="49"/>
      <c r="DA7" s="21">
        <f t="shared" si="1"/>
        <v>66</v>
      </c>
      <c r="DB7" s="21">
        <f aca="true" t="shared" si="2" ref="DB7:DB16">COUNTIF(E7:CZ7,"ล")</f>
        <v>4</v>
      </c>
      <c r="DC7" s="21">
        <f t="shared" si="0"/>
        <v>2</v>
      </c>
      <c r="DD7" s="50"/>
    </row>
    <row r="8" spans="1:108" ht="21.75">
      <c r="A8" s="40">
        <v>4</v>
      </c>
      <c r="B8" s="41">
        <v>3150</v>
      </c>
      <c r="C8" s="42" t="s">
        <v>154</v>
      </c>
      <c r="D8" s="43" t="s">
        <v>155</v>
      </c>
      <c r="E8" s="44">
        <v>1</v>
      </c>
      <c r="F8" s="44">
        <v>1</v>
      </c>
      <c r="G8" s="44">
        <v>1</v>
      </c>
      <c r="H8" s="44">
        <v>1</v>
      </c>
      <c r="I8" s="44"/>
      <c r="J8" s="44">
        <v>1</v>
      </c>
      <c r="K8" s="44">
        <v>1</v>
      </c>
      <c r="L8" s="44">
        <v>1</v>
      </c>
      <c r="M8" s="44">
        <v>1</v>
      </c>
      <c r="N8" s="44"/>
      <c r="O8" s="44">
        <v>1</v>
      </c>
      <c r="P8" s="44">
        <v>1</v>
      </c>
      <c r="Q8" s="44">
        <v>1</v>
      </c>
      <c r="R8" s="44">
        <v>1</v>
      </c>
      <c r="S8" s="44"/>
      <c r="T8" s="44">
        <v>1</v>
      </c>
      <c r="U8" s="44">
        <v>1</v>
      </c>
      <c r="V8" s="44">
        <v>1</v>
      </c>
      <c r="W8" s="44">
        <v>1</v>
      </c>
      <c r="X8" s="44"/>
      <c r="Y8" s="44">
        <v>1</v>
      </c>
      <c r="Z8" s="44">
        <v>1</v>
      </c>
      <c r="AA8" s="44">
        <v>1</v>
      </c>
      <c r="AB8" s="44">
        <v>1</v>
      </c>
      <c r="AC8" s="44"/>
      <c r="AD8" s="44">
        <v>1</v>
      </c>
      <c r="AE8" s="44">
        <v>1</v>
      </c>
      <c r="AF8" s="44">
        <v>1</v>
      </c>
      <c r="AG8" s="44">
        <v>1</v>
      </c>
      <c r="AH8" s="44"/>
      <c r="AI8" s="44">
        <v>1</v>
      </c>
      <c r="AJ8" s="44">
        <v>1</v>
      </c>
      <c r="AK8" s="44">
        <v>1</v>
      </c>
      <c r="AL8" s="44">
        <v>1</v>
      </c>
      <c r="AM8" s="44"/>
      <c r="AN8" s="44">
        <v>1</v>
      </c>
      <c r="AO8" s="44">
        <v>1</v>
      </c>
      <c r="AP8" s="44">
        <v>1</v>
      </c>
      <c r="AQ8" s="44">
        <v>1</v>
      </c>
      <c r="AR8" s="44"/>
      <c r="AS8" s="44">
        <v>1</v>
      </c>
      <c r="AT8" s="44">
        <v>1</v>
      </c>
      <c r="AU8" s="44">
        <v>1</v>
      </c>
      <c r="AV8" s="44">
        <v>1</v>
      </c>
      <c r="AW8" s="44"/>
      <c r="AX8" s="44">
        <v>1</v>
      </c>
      <c r="AY8" s="44">
        <v>1</v>
      </c>
      <c r="AZ8" s="44" t="s">
        <v>143</v>
      </c>
      <c r="BA8" s="44" t="s">
        <v>143</v>
      </c>
      <c r="BB8" s="44"/>
      <c r="BC8" s="44">
        <v>1</v>
      </c>
      <c r="BD8" s="44">
        <v>1</v>
      </c>
      <c r="BE8" s="44">
        <v>1</v>
      </c>
      <c r="BF8" s="44">
        <v>1</v>
      </c>
      <c r="BG8" s="44"/>
      <c r="BH8" s="44">
        <v>1</v>
      </c>
      <c r="BI8" s="44">
        <v>1</v>
      </c>
      <c r="BJ8" s="44">
        <v>1</v>
      </c>
      <c r="BK8" s="44">
        <v>1</v>
      </c>
      <c r="BL8" s="44"/>
      <c r="BM8" s="44">
        <v>1</v>
      </c>
      <c r="BN8" s="44">
        <v>1</v>
      </c>
      <c r="BO8" s="44">
        <v>1</v>
      </c>
      <c r="BP8" s="44">
        <v>1</v>
      </c>
      <c r="BR8" s="44">
        <v>1</v>
      </c>
      <c r="BS8" s="44">
        <v>1</v>
      </c>
      <c r="BT8" s="44">
        <v>1</v>
      </c>
      <c r="BU8" s="44">
        <v>1</v>
      </c>
      <c r="BV8" s="44"/>
      <c r="BW8" s="44">
        <v>1</v>
      </c>
      <c r="BX8" s="44">
        <v>1</v>
      </c>
      <c r="BY8" s="44">
        <v>1</v>
      </c>
      <c r="BZ8" s="44">
        <v>1</v>
      </c>
      <c r="CA8" s="44"/>
      <c r="CB8" s="44">
        <v>1</v>
      </c>
      <c r="CC8" s="44">
        <v>1</v>
      </c>
      <c r="CD8" s="44">
        <v>1</v>
      </c>
      <c r="CE8" s="44">
        <v>1</v>
      </c>
      <c r="CF8" s="44"/>
      <c r="CG8" s="45">
        <v>1</v>
      </c>
      <c r="CH8" s="45">
        <v>1</v>
      </c>
      <c r="CI8" s="44">
        <v>1</v>
      </c>
      <c r="CJ8" s="44">
        <v>1</v>
      </c>
      <c r="CK8" s="44"/>
      <c r="CL8" s="44">
        <v>1</v>
      </c>
      <c r="CM8" s="44">
        <v>1</v>
      </c>
      <c r="CN8" s="44">
        <v>1</v>
      </c>
      <c r="CO8" s="44">
        <v>1</v>
      </c>
      <c r="CP8" s="44"/>
      <c r="CQ8" s="44"/>
      <c r="CR8" s="44"/>
      <c r="CS8" s="44"/>
      <c r="CT8" s="44"/>
      <c r="CU8" s="44"/>
      <c r="CV8" s="44"/>
      <c r="CW8" s="49"/>
      <c r="CX8" s="49"/>
      <c r="CY8" s="49"/>
      <c r="CZ8" s="49"/>
      <c r="DA8" s="21">
        <f t="shared" si="1"/>
        <v>70</v>
      </c>
      <c r="DB8" s="21">
        <f t="shared" si="2"/>
        <v>2</v>
      </c>
      <c r="DC8" s="21">
        <f t="shared" si="0"/>
        <v>0</v>
      </c>
      <c r="DD8" s="50"/>
    </row>
    <row r="9" spans="1:108" ht="21.75">
      <c r="A9" s="40">
        <v>5</v>
      </c>
      <c r="B9" s="52">
        <v>3151</v>
      </c>
      <c r="C9" s="53" t="s">
        <v>156</v>
      </c>
      <c r="D9" s="54" t="s">
        <v>157</v>
      </c>
      <c r="E9" s="44">
        <v>1</v>
      </c>
      <c r="F9" s="44">
        <v>1</v>
      </c>
      <c r="G9" s="44">
        <v>1</v>
      </c>
      <c r="H9" s="44">
        <v>1</v>
      </c>
      <c r="I9" s="44"/>
      <c r="J9" s="44">
        <v>1</v>
      </c>
      <c r="K9" s="44">
        <v>1</v>
      </c>
      <c r="L9" s="44">
        <v>1</v>
      </c>
      <c r="M9" s="44">
        <v>1</v>
      </c>
      <c r="N9" s="44"/>
      <c r="O9" s="44">
        <v>1</v>
      </c>
      <c r="P9" s="44">
        <v>1</v>
      </c>
      <c r="Q9" s="44">
        <v>0</v>
      </c>
      <c r="R9" s="44">
        <v>0</v>
      </c>
      <c r="S9" s="44"/>
      <c r="T9" s="44">
        <v>1</v>
      </c>
      <c r="U9" s="44">
        <v>1</v>
      </c>
      <c r="V9" s="44">
        <v>1</v>
      </c>
      <c r="W9" s="44">
        <v>1</v>
      </c>
      <c r="X9" s="44"/>
      <c r="Y9" s="44">
        <v>0</v>
      </c>
      <c r="Z9" s="44">
        <v>0</v>
      </c>
      <c r="AA9" s="44">
        <v>1</v>
      </c>
      <c r="AB9" s="44">
        <v>1</v>
      </c>
      <c r="AC9" s="44"/>
      <c r="AD9" s="44">
        <v>1</v>
      </c>
      <c r="AE9" s="44">
        <v>1</v>
      </c>
      <c r="AF9" s="44">
        <v>1</v>
      </c>
      <c r="AG9" s="44">
        <v>1</v>
      </c>
      <c r="AH9" s="44"/>
      <c r="AI9" s="44">
        <v>1</v>
      </c>
      <c r="AJ9" s="44">
        <v>1</v>
      </c>
      <c r="AK9" s="44">
        <v>1</v>
      </c>
      <c r="AL9" s="44">
        <v>1</v>
      </c>
      <c r="AM9" s="44"/>
      <c r="AN9" s="44">
        <v>1</v>
      </c>
      <c r="AO9" s="44">
        <v>1</v>
      </c>
      <c r="AP9" s="44">
        <v>1</v>
      </c>
      <c r="AQ9" s="44">
        <v>1</v>
      </c>
      <c r="AR9" s="44"/>
      <c r="AS9" s="44">
        <v>1</v>
      </c>
      <c r="AT9" s="44">
        <v>1</v>
      </c>
      <c r="AU9" s="44">
        <v>1</v>
      </c>
      <c r="AV9" s="44">
        <v>1</v>
      </c>
      <c r="AW9" s="44"/>
      <c r="AX9" s="44">
        <v>1</v>
      </c>
      <c r="AY9" s="44">
        <v>1</v>
      </c>
      <c r="AZ9" s="44" t="s">
        <v>143</v>
      </c>
      <c r="BA9" s="44" t="s">
        <v>143</v>
      </c>
      <c r="BB9" s="44"/>
      <c r="BC9" s="44">
        <v>1</v>
      </c>
      <c r="BD9" s="44">
        <v>1</v>
      </c>
      <c r="BE9" s="44">
        <v>1</v>
      </c>
      <c r="BF9" s="44">
        <v>1</v>
      </c>
      <c r="BG9" s="44"/>
      <c r="BH9" s="44">
        <v>1</v>
      </c>
      <c r="BI9" s="44">
        <v>1</v>
      </c>
      <c r="BJ9" s="44">
        <v>1</v>
      </c>
      <c r="BK9" s="44">
        <v>1</v>
      </c>
      <c r="BL9" s="44"/>
      <c r="BM9" s="44">
        <v>1</v>
      </c>
      <c r="BN9" s="44">
        <v>1</v>
      </c>
      <c r="BO9" s="44">
        <v>1</v>
      </c>
      <c r="BP9" s="44">
        <v>1</v>
      </c>
      <c r="BR9" s="44">
        <v>1</v>
      </c>
      <c r="BS9" s="44">
        <v>1</v>
      </c>
      <c r="BT9" s="44">
        <v>1</v>
      </c>
      <c r="BU9" s="44">
        <v>1</v>
      </c>
      <c r="BV9" s="44"/>
      <c r="BW9" s="44">
        <v>1</v>
      </c>
      <c r="BX9" s="44">
        <v>1</v>
      </c>
      <c r="BY9" s="44">
        <v>1</v>
      </c>
      <c r="BZ9" s="44">
        <v>1</v>
      </c>
      <c r="CA9" s="44"/>
      <c r="CB9" s="44">
        <v>1</v>
      </c>
      <c r="CC9" s="44">
        <v>1</v>
      </c>
      <c r="CD9" s="44">
        <v>1</v>
      </c>
      <c r="CE9" s="44">
        <v>1</v>
      </c>
      <c r="CF9" s="44"/>
      <c r="CG9" s="45">
        <v>1</v>
      </c>
      <c r="CH9" s="45">
        <v>1</v>
      </c>
      <c r="CI9" s="44">
        <v>1</v>
      </c>
      <c r="CJ9" s="44">
        <v>1</v>
      </c>
      <c r="CK9" s="44"/>
      <c r="CL9" s="44">
        <v>1</v>
      </c>
      <c r="CM9" s="44">
        <v>1</v>
      </c>
      <c r="CN9" s="44">
        <v>1</v>
      </c>
      <c r="CO9" s="44">
        <v>1</v>
      </c>
      <c r="CP9" s="44"/>
      <c r="CQ9" s="44"/>
      <c r="CR9" s="44"/>
      <c r="CS9" s="44"/>
      <c r="CT9" s="44"/>
      <c r="CU9" s="44"/>
      <c r="CV9" s="44"/>
      <c r="CW9" s="49"/>
      <c r="CX9" s="49"/>
      <c r="CY9" s="49"/>
      <c r="CZ9" s="49"/>
      <c r="DA9" s="21">
        <f t="shared" si="1"/>
        <v>66</v>
      </c>
      <c r="DB9" s="21">
        <f t="shared" si="2"/>
        <v>2</v>
      </c>
      <c r="DC9" s="21">
        <f t="shared" si="0"/>
        <v>4</v>
      </c>
      <c r="DD9" s="50"/>
    </row>
    <row r="10" spans="1:108" ht="21.75">
      <c r="A10" s="40">
        <v>6</v>
      </c>
      <c r="B10" s="55">
        <v>2903</v>
      </c>
      <c r="C10" s="56" t="s">
        <v>158</v>
      </c>
      <c r="D10" s="57" t="s">
        <v>159</v>
      </c>
      <c r="E10" s="44">
        <v>1</v>
      </c>
      <c r="F10" s="44">
        <v>1</v>
      </c>
      <c r="G10" s="44">
        <v>1</v>
      </c>
      <c r="H10" s="44">
        <v>1</v>
      </c>
      <c r="I10" s="44"/>
      <c r="J10" s="44">
        <v>1</v>
      </c>
      <c r="K10" s="44">
        <v>1</v>
      </c>
      <c r="L10" s="44">
        <v>1</v>
      </c>
      <c r="M10" s="44">
        <v>1</v>
      </c>
      <c r="N10" s="44"/>
      <c r="O10" s="44">
        <v>1</v>
      </c>
      <c r="P10" s="44">
        <v>1</v>
      </c>
      <c r="Q10" s="44">
        <v>1</v>
      </c>
      <c r="R10" s="44">
        <v>1</v>
      </c>
      <c r="S10" s="44"/>
      <c r="T10" s="44">
        <v>1</v>
      </c>
      <c r="U10" s="44">
        <v>1</v>
      </c>
      <c r="V10" s="44">
        <v>1</v>
      </c>
      <c r="W10" s="44">
        <v>1</v>
      </c>
      <c r="X10" s="44"/>
      <c r="Y10" s="44">
        <v>1</v>
      </c>
      <c r="Z10" s="44">
        <v>1</v>
      </c>
      <c r="AA10" s="44">
        <v>1</v>
      </c>
      <c r="AB10" s="44">
        <v>1</v>
      </c>
      <c r="AC10" s="44"/>
      <c r="AD10" s="44">
        <v>1</v>
      </c>
      <c r="AE10" s="44">
        <v>1</v>
      </c>
      <c r="AF10" s="44">
        <v>1</v>
      </c>
      <c r="AG10" s="44">
        <v>1</v>
      </c>
      <c r="AH10" s="44"/>
      <c r="AI10" s="44">
        <v>1</v>
      </c>
      <c r="AJ10" s="44">
        <v>1</v>
      </c>
      <c r="AK10" s="44">
        <v>1</v>
      </c>
      <c r="AL10" s="44">
        <v>1</v>
      </c>
      <c r="AM10" s="44"/>
      <c r="AN10" s="44">
        <v>1</v>
      </c>
      <c r="AO10" s="44">
        <v>1</v>
      </c>
      <c r="AP10" s="44">
        <v>1</v>
      </c>
      <c r="AQ10" s="44">
        <v>1</v>
      </c>
      <c r="AR10" s="44"/>
      <c r="AS10" s="44">
        <v>1</v>
      </c>
      <c r="AT10" s="44">
        <v>1</v>
      </c>
      <c r="AU10" s="44">
        <v>1</v>
      </c>
      <c r="AV10" s="44">
        <v>1</v>
      </c>
      <c r="AW10" s="44"/>
      <c r="AX10" s="44">
        <v>1</v>
      </c>
      <c r="AY10" s="44">
        <v>1</v>
      </c>
      <c r="AZ10" s="44">
        <v>1</v>
      </c>
      <c r="BA10" s="44">
        <v>1</v>
      </c>
      <c r="BB10" s="44"/>
      <c r="BC10" s="44">
        <v>1</v>
      </c>
      <c r="BD10" s="44">
        <v>1</v>
      </c>
      <c r="BE10" s="44">
        <v>1</v>
      </c>
      <c r="BF10" s="44">
        <v>1</v>
      </c>
      <c r="BG10" s="44"/>
      <c r="BH10" s="44">
        <v>1</v>
      </c>
      <c r="BI10" s="44">
        <v>1</v>
      </c>
      <c r="BJ10" s="44">
        <v>1</v>
      </c>
      <c r="BK10" s="44">
        <v>1</v>
      </c>
      <c r="BL10" s="44"/>
      <c r="BM10" s="44">
        <v>1</v>
      </c>
      <c r="BN10" s="44">
        <v>1</v>
      </c>
      <c r="BO10" s="44">
        <v>1</v>
      </c>
      <c r="BP10" s="44">
        <v>1</v>
      </c>
      <c r="BR10" s="44">
        <v>1</v>
      </c>
      <c r="BS10" s="44">
        <v>1</v>
      </c>
      <c r="BT10" s="44">
        <v>1</v>
      </c>
      <c r="BU10" s="44">
        <v>1</v>
      </c>
      <c r="BV10" s="44"/>
      <c r="BW10" s="44">
        <v>1</v>
      </c>
      <c r="BX10" s="44">
        <v>1</v>
      </c>
      <c r="BY10" s="44">
        <v>1</v>
      </c>
      <c r="BZ10" s="44">
        <v>1</v>
      </c>
      <c r="CA10" s="44"/>
      <c r="CB10" s="44">
        <v>1</v>
      </c>
      <c r="CC10" s="44">
        <v>1</v>
      </c>
      <c r="CD10" s="44">
        <v>1</v>
      </c>
      <c r="CE10" s="44">
        <v>1</v>
      </c>
      <c r="CF10" s="44"/>
      <c r="CG10" s="45">
        <v>1</v>
      </c>
      <c r="CH10" s="45">
        <v>1</v>
      </c>
      <c r="CI10" s="44">
        <v>1</v>
      </c>
      <c r="CJ10" s="44">
        <v>1</v>
      </c>
      <c r="CK10" s="44"/>
      <c r="CL10" s="44">
        <v>1</v>
      </c>
      <c r="CM10" s="44">
        <v>1</v>
      </c>
      <c r="CN10" s="44">
        <v>1</v>
      </c>
      <c r="CO10" s="44">
        <v>1</v>
      </c>
      <c r="CP10" s="44"/>
      <c r="CQ10" s="44"/>
      <c r="CR10" s="44"/>
      <c r="CS10" s="44"/>
      <c r="CT10" s="44"/>
      <c r="CU10" s="44"/>
      <c r="CV10" s="44"/>
      <c r="CW10" s="49"/>
      <c r="CX10" s="49"/>
      <c r="CY10" s="49"/>
      <c r="CZ10" s="49"/>
      <c r="DA10" s="21">
        <f t="shared" si="1"/>
        <v>72</v>
      </c>
      <c r="DB10" s="21">
        <f t="shared" si="2"/>
        <v>0</v>
      </c>
      <c r="DC10" s="21">
        <f t="shared" si="0"/>
        <v>0</v>
      </c>
      <c r="DD10" s="50"/>
    </row>
    <row r="11" spans="1:108" ht="21.75">
      <c r="A11" s="40">
        <v>7</v>
      </c>
      <c r="B11" s="46">
        <v>2875</v>
      </c>
      <c r="C11" s="47" t="s">
        <v>160</v>
      </c>
      <c r="D11" s="48" t="s">
        <v>161</v>
      </c>
      <c r="E11" s="44">
        <v>1</v>
      </c>
      <c r="F11" s="44">
        <v>1</v>
      </c>
      <c r="G11" s="44">
        <v>1</v>
      </c>
      <c r="H11" s="44">
        <v>1</v>
      </c>
      <c r="I11" s="44"/>
      <c r="J11" s="44">
        <v>1</v>
      </c>
      <c r="K11" s="44">
        <v>1</v>
      </c>
      <c r="L11" s="44">
        <v>1</v>
      </c>
      <c r="M11" s="44">
        <v>1</v>
      </c>
      <c r="N11" s="44"/>
      <c r="O11" s="44">
        <v>1</v>
      </c>
      <c r="P11" s="44">
        <v>1</v>
      </c>
      <c r="Q11" s="44">
        <v>1</v>
      </c>
      <c r="R11" s="44">
        <v>1</v>
      </c>
      <c r="S11" s="44"/>
      <c r="T11" s="44">
        <v>1</v>
      </c>
      <c r="U11" s="44">
        <v>1</v>
      </c>
      <c r="V11" s="44">
        <v>1</v>
      </c>
      <c r="W11" s="44">
        <v>1</v>
      </c>
      <c r="X11" s="44"/>
      <c r="Y11" s="44">
        <v>1</v>
      </c>
      <c r="Z11" s="44">
        <v>1</v>
      </c>
      <c r="AA11" s="44">
        <v>1</v>
      </c>
      <c r="AB11" s="44">
        <v>1</v>
      </c>
      <c r="AC11" s="44"/>
      <c r="AD11" s="44">
        <v>1</v>
      </c>
      <c r="AE11" s="44">
        <v>1</v>
      </c>
      <c r="AF11" s="44">
        <v>1</v>
      </c>
      <c r="AG11" s="44">
        <v>1</v>
      </c>
      <c r="AH11" s="44"/>
      <c r="AI11" s="44">
        <v>1</v>
      </c>
      <c r="AJ11" s="44">
        <v>1</v>
      </c>
      <c r="AK11" s="44">
        <v>1</v>
      </c>
      <c r="AL11" s="44">
        <v>1</v>
      </c>
      <c r="AM11" s="44"/>
      <c r="AN11" s="44">
        <v>1</v>
      </c>
      <c r="AO11" s="44">
        <v>1</v>
      </c>
      <c r="AP11" s="44">
        <v>1</v>
      </c>
      <c r="AQ11" s="44">
        <v>1</v>
      </c>
      <c r="AR11" s="44"/>
      <c r="AS11" s="44">
        <v>1</v>
      </c>
      <c r="AT11" s="44">
        <v>1</v>
      </c>
      <c r="AU11" s="44">
        <v>1</v>
      </c>
      <c r="AV11" s="44">
        <v>1</v>
      </c>
      <c r="AW11" s="44"/>
      <c r="AX11" s="44">
        <v>1</v>
      </c>
      <c r="AY11" s="44">
        <v>1</v>
      </c>
      <c r="AZ11" s="44">
        <v>1</v>
      </c>
      <c r="BA11" s="44">
        <v>1</v>
      </c>
      <c r="BB11" s="44"/>
      <c r="BC11" s="44">
        <v>1</v>
      </c>
      <c r="BD11" s="44">
        <v>1</v>
      </c>
      <c r="BE11" s="44">
        <v>1</v>
      </c>
      <c r="BF11" s="44">
        <v>1</v>
      </c>
      <c r="BG11" s="44"/>
      <c r="BH11" s="44">
        <v>1</v>
      </c>
      <c r="BI11" s="44">
        <v>1</v>
      </c>
      <c r="BJ11" s="44">
        <v>1</v>
      </c>
      <c r="BK11" s="44">
        <v>1</v>
      </c>
      <c r="BL11" s="44"/>
      <c r="BM11" s="44">
        <v>1</v>
      </c>
      <c r="BN11" s="44">
        <v>1</v>
      </c>
      <c r="BO11" s="44">
        <v>1</v>
      </c>
      <c r="BP11" s="44">
        <v>1</v>
      </c>
      <c r="BR11" s="44">
        <v>1</v>
      </c>
      <c r="BS11" s="44">
        <v>1</v>
      </c>
      <c r="BT11" s="44">
        <v>1</v>
      </c>
      <c r="BU11" s="44">
        <v>1</v>
      </c>
      <c r="BV11" s="44"/>
      <c r="BW11" s="44">
        <v>1</v>
      </c>
      <c r="BX11" s="44">
        <v>1</v>
      </c>
      <c r="BY11" s="44">
        <v>1</v>
      </c>
      <c r="BZ11" s="44">
        <v>1</v>
      </c>
      <c r="CA11" s="44"/>
      <c r="CB11" s="44">
        <v>1</v>
      </c>
      <c r="CC11" s="44">
        <v>1</v>
      </c>
      <c r="CD11" s="44">
        <v>1</v>
      </c>
      <c r="CE11" s="44">
        <v>1</v>
      </c>
      <c r="CF11" s="44"/>
      <c r="CG11" s="45">
        <v>1</v>
      </c>
      <c r="CH11" s="45">
        <v>1</v>
      </c>
      <c r="CI11" s="44">
        <v>1</v>
      </c>
      <c r="CJ11" s="44">
        <v>1</v>
      </c>
      <c r="CK11" s="44"/>
      <c r="CL11" s="44">
        <v>1</v>
      </c>
      <c r="CM11" s="44">
        <v>1</v>
      </c>
      <c r="CN11" s="44">
        <v>1</v>
      </c>
      <c r="CO11" s="44">
        <v>1</v>
      </c>
      <c r="CP11" s="44"/>
      <c r="CQ11" s="44"/>
      <c r="CR11" s="44"/>
      <c r="CS11" s="44"/>
      <c r="CT11" s="44"/>
      <c r="CU11" s="44"/>
      <c r="CV11" s="44"/>
      <c r="CW11" s="49"/>
      <c r="CX11" s="49"/>
      <c r="CY11" s="49"/>
      <c r="CZ11" s="49"/>
      <c r="DA11" s="21">
        <f t="shared" si="1"/>
        <v>72</v>
      </c>
      <c r="DB11" s="21">
        <f t="shared" si="2"/>
        <v>0</v>
      </c>
      <c r="DC11" s="21">
        <f t="shared" si="0"/>
        <v>0</v>
      </c>
      <c r="DD11" s="50"/>
    </row>
    <row r="12" spans="1:108" ht="21.75">
      <c r="A12" s="40">
        <v>8</v>
      </c>
      <c r="B12" s="46">
        <v>2910</v>
      </c>
      <c r="C12" s="47" t="s">
        <v>162</v>
      </c>
      <c r="D12" s="48" t="s">
        <v>163</v>
      </c>
      <c r="E12" s="44">
        <v>1</v>
      </c>
      <c r="F12" s="44">
        <v>1</v>
      </c>
      <c r="G12" s="44">
        <v>1</v>
      </c>
      <c r="H12" s="44">
        <v>1</v>
      </c>
      <c r="I12" s="44"/>
      <c r="J12" s="44">
        <v>1</v>
      </c>
      <c r="K12" s="44">
        <v>1</v>
      </c>
      <c r="L12" s="44">
        <v>1</v>
      </c>
      <c r="M12" s="44">
        <v>1</v>
      </c>
      <c r="N12" s="44"/>
      <c r="O12" s="44">
        <v>1</v>
      </c>
      <c r="P12" s="44">
        <v>1</v>
      </c>
      <c r="Q12" s="44">
        <v>1</v>
      </c>
      <c r="R12" s="44">
        <v>1</v>
      </c>
      <c r="S12" s="44"/>
      <c r="T12" s="44">
        <v>0</v>
      </c>
      <c r="U12" s="44">
        <v>0</v>
      </c>
      <c r="V12" s="44">
        <v>1</v>
      </c>
      <c r="W12" s="44">
        <v>1</v>
      </c>
      <c r="X12" s="44"/>
      <c r="Y12" s="44">
        <v>0</v>
      </c>
      <c r="Z12" s="44">
        <v>0</v>
      </c>
      <c r="AA12" s="44">
        <v>1</v>
      </c>
      <c r="AB12" s="44">
        <v>1</v>
      </c>
      <c r="AC12" s="44"/>
      <c r="AD12" s="44">
        <v>1</v>
      </c>
      <c r="AE12" s="44">
        <v>1</v>
      </c>
      <c r="AF12" s="44">
        <v>1</v>
      </c>
      <c r="AG12" s="44">
        <v>1</v>
      </c>
      <c r="AH12" s="44"/>
      <c r="AI12" s="44">
        <v>1</v>
      </c>
      <c r="AJ12" s="44">
        <v>1</v>
      </c>
      <c r="AK12" s="44">
        <v>1</v>
      </c>
      <c r="AL12" s="44">
        <v>1</v>
      </c>
      <c r="AM12" s="44"/>
      <c r="AN12" s="44">
        <v>1</v>
      </c>
      <c r="AO12" s="44">
        <v>1</v>
      </c>
      <c r="AP12" s="44">
        <v>1</v>
      </c>
      <c r="AQ12" s="44">
        <v>1</v>
      </c>
      <c r="AR12" s="44"/>
      <c r="AS12" s="44">
        <v>1</v>
      </c>
      <c r="AT12" s="44">
        <v>1</v>
      </c>
      <c r="AU12" s="44">
        <v>1</v>
      </c>
      <c r="AV12" s="44">
        <v>1</v>
      </c>
      <c r="AW12" s="44"/>
      <c r="AX12" s="44">
        <v>1</v>
      </c>
      <c r="AY12" s="44">
        <v>1</v>
      </c>
      <c r="AZ12" s="44">
        <v>1</v>
      </c>
      <c r="BA12" s="44">
        <v>1</v>
      </c>
      <c r="BB12" s="44"/>
      <c r="BC12" s="44">
        <v>1</v>
      </c>
      <c r="BD12" s="44">
        <v>1</v>
      </c>
      <c r="BE12" s="44">
        <v>1</v>
      </c>
      <c r="BF12" s="44">
        <v>1</v>
      </c>
      <c r="BG12" s="44"/>
      <c r="BH12" s="44">
        <v>1</v>
      </c>
      <c r="BI12" s="44">
        <v>1</v>
      </c>
      <c r="BJ12" s="44">
        <v>1</v>
      </c>
      <c r="BK12" s="44">
        <v>1</v>
      </c>
      <c r="BL12" s="44"/>
      <c r="BM12" s="44">
        <v>1</v>
      </c>
      <c r="BN12" s="44">
        <v>1</v>
      </c>
      <c r="BO12" s="44">
        <v>1</v>
      </c>
      <c r="BP12" s="44">
        <v>1</v>
      </c>
      <c r="BR12" s="44">
        <v>1</v>
      </c>
      <c r="BS12" s="44">
        <v>1</v>
      </c>
      <c r="BT12" s="44">
        <v>1</v>
      </c>
      <c r="BU12" s="44">
        <v>1</v>
      </c>
      <c r="BV12" s="44"/>
      <c r="BW12" s="44">
        <v>1</v>
      </c>
      <c r="BX12" s="44">
        <v>1</v>
      </c>
      <c r="BY12" s="44">
        <v>1</v>
      </c>
      <c r="BZ12" s="44">
        <v>1</v>
      </c>
      <c r="CA12" s="44"/>
      <c r="CB12" s="44">
        <v>1</v>
      </c>
      <c r="CC12" s="44">
        <v>1</v>
      </c>
      <c r="CD12" s="44">
        <v>1</v>
      </c>
      <c r="CE12" s="44">
        <v>1</v>
      </c>
      <c r="CF12" s="44"/>
      <c r="CG12" s="45">
        <v>1</v>
      </c>
      <c r="CH12" s="45">
        <v>1</v>
      </c>
      <c r="CI12" s="44">
        <v>1</v>
      </c>
      <c r="CJ12" s="44">
        <v>1</v>
      </c>
      <c r="CK12" s="44"/>
      <c r="CL12" s="44">
        <v>1</v>
      </c>
      <c r="CM12" s="44">
        <v>1</v>
      </c>
      <c r="CN12" s="44">
        <v>1</v>
      </c>
      <c r="CO12" s="44">
        <v>1</v>
      </c>
      <c r="CP12" s="44"/>
      <c r="CQ12" s="44"/>
      <c r="CR12" s="44"/>
      <c r="CS12" s="44"/>
      <c r="CT12" s="44"/>
      <c r="CU12" s="44"/>
      <c r="CV12" s="44"/>
      <c r="CW12" s="49"/>
      <c r="CX12" s="49"/>
      <c r="CY12" s="49"/>
      <c r="CZ12" s="49"/>
      <c r="DA12" s="21">
        <f t="shared" si="1"/>
        <v>68</v>
      </c>
      <c r="DB12" s="21">
        <f t="shared" si="2"/>
        <v>0</v>
      </c>
      <c r="DC12" s="21">
        <f t="shared" si="0"/>
        <v>4</v>
      </c>
      <c r="DD12" s="50"/>
    </row>
    <row r="13" spans="1:108" ht="21.75">
      <c r="A13" s="40">
        <v>9</v>
      </c>
      <c r="B13" s="46">
        <v>2914</v>
      </c>
      <c r="C13" s="47" t="s">
        <v>164</v>
      </c>
      <c r="D13" s="48" t="s">
        <v>165</v>
      </c>
      <c r="E13" s="44">
        <v>1</v>
      </c>
      <c r="F13" s="44">
        <v>1</v>
      </c>
      <c r="G13" s="44">
        <v>1</v>
      </c>
      <c r="H13" s="44">
        <v>1</v>
      </c>
      <c r="I13" s="44"/>
      <c r="J13" s="44">
        <v>1</v>
      </c>
      <c r="K13" s="44">
        <v>1</v>
      </c>
      <c r="L13" s="44">
        <v>1</v>
      </c>
      <c r="M13" s="44">
        <v>1</v>
      </c>
      <c r="N13" s="44"/>
      <c r="O13" s="44">
        <v>1</v>
      </c>
      <c r="P13" s="44">
        <v>1</v>
      </c>
      <c r="Q13" s="44">
        <v>1</v>
      </c>
      <c r="R13" s="44">
        <v>1</v>
      </c>
      <c r="S13" s="44"/>
      <c r="T13" s="44">
        <v>1</v>
      </c>
      <c r="U13" s="44">
        <v>1</v>
      </c>
      <c r="V13" s="44">
        <v>1</v>
      </c>
      <c r="W13" s="44">
        <v>1</v>
      </c>
      <c r="X13" s="44"/>
      <c r="Y13" s="44">
        <v>0</v>
      </c>
      <c r="Z13" s="44">
        <v>0</v>
      </c>
      <c r="AA13" s="44">
        <v>1</v>
      </c>
      <c r="AB13" s="44">
        <v>1</v>
      </c>
      <c r="AC13" s="44"/>
      <c r="AD13" s="44">
        <v>1</v>
      </c>
      <c r="AE13" s="44">
        <v>1</v>
      </c>
      <c r="AF13" s="44">
        <v>1</v>
      </c>
      <c r="AG13" s="44">
        <v>1</v>
      </c>
      <c r="AH13" s="44"/>
      <c r="AI13" s="44">
        <v>1</v>
      </c>
      <c r="AJ13" s="44">
        <v>1</v>
      </c>
      <c r="AK13" s="44">
        <v>1</v>
      </c>
      <c r="AL13" s="44">
        <v>1</v>
      </c>
      <c r="AM13" s="44"/>
      <c r="AN13" s="44">
        <v>1</v>
      </c>
      <c r="AO13" s="44">
        <v>1</v>
      </c>
      <c r="AP13" s="44">
        <v>1</v>
      </c>
      <c r="AQ13" s="44">
        <v>1</v>
      </c>
      <c r="AR13" s="44"/>
      <c r="AS13" s="44">
        <v>1</v>
      </c>
      <c r="AT13" s="44">
        <v>1</v>
      </c>
      <c r="AU13" s="44">
        <v>1</v>
      </c>
      <c r="AV13" s="44">
        <v>1</v>
      </c>
      <c r="AW13" s="44"/>
      <c r="AX13" s="44">
        <v>1</v>
      </c>
      <c r="AY13" s="44">
        <v>1</v>
      </c>
      <c r="AZ13" s="44">
        <v>1</v>
      </c>
      <c r="BA13" s="44">
        <v>1</v>
      </c>
      <c r="BB13" s="44"/>
      <c r="BC13" s="44">
        <v>1</v>
      </c>
      <c r="BD13" s="44">
        <v>1</v>
      </c>
      <c r="BE13" s="44">
        <v>1</v>
      </c>
      <c r="BF13" s="44">
        <v>1</v>
      </c>
      <c r="BG13" s="44"/>
      <c r="BH13" s="44">
        <v>1</v>
      </c>
      <c r="BI13" s="44">
        <v>1</v>
      </c>
      <c r="BJ13" s="44">
        <v>1</v>
      </c>
      <c r="BK13" s="44">
        <v>1</v>
      </c>
      <c r="BL13" s="44"/>
      <c r="BM13" s="44">
        <v>1</v>
      </c>
      <c r="BN13" s="44">
        <v>1</v>
      </c>
      <c r="BO13" s="44">
        <v>1</v>
      </c>
      <c r="BP13" s="44">
        <v>1</v>
      </c>
      <c r="BR13" s="44">
        <v>1</v>
      </c>
      <c r="BS13" s="44">
        <v>1</v>
      </c>
      <c r="BT13" s="44">
        <v>1</v>
      </c>
      <c r="BU13" s="44">
        <v>1</v>
      </c>
      <c r="BV13" s="44"/>
      <c r="BW13" s="44">
        <v>1</v>
      </c>
      <c r="BX13" s="44">
        <v>1</v>
      </c>
      <c r="BY13" s="44">
        <v>1</v>
      </c>
      <c r="BZ13" s="44">
        <v>1</v>
      </c>
      <c r="CA13" s="44"/>
      <c r="CB13" s="44">
        <v>1</v>
      </c>
      <c r="CC13" s="44">
        <v>1</v>
      </c>
      <c r="CD13" s="44">
        <v>1</v>
      </c>
      <c r="CE13" s="44">
        <v>1</v>
      </c>
      <c r="CF13" s="44"/>
      <c r="CG13" s="45">
        <v>1</v>
      </c>
      <c r="CH13" s="45">
        <v>1</v>
      </c>
      <c r="CI13" s="44">
        <v>1</v>
      </c>
      <c r="CJ13" s="44">
        <v>1</v>
      </c>
      <c r="CK13" s="44"/>
      <c r="CL13" s="44">
        <v>1</v>
      </c>
      <c r="CM13" s="44">
        <v>1</v>
      </c>
      <c r="CN13" s="44">
        <v>1</v>
      </c>
      <c r="CO13" s="44">
        <v>1</v>
      </c>
      <c r="CP13" s="44"/>
      <c r="CQ13" s="44"/>
      <c r="CR13" s="44"/>
      <c r="CS13" s="44"/>
      <c r="CT13" s="44"/>
      <c r="CU13" s="44"/>
      <c r="CV13" s="44"/>
      <c r="CW13" s="49"/>
      <c r="CX13" s="49"/>
      <c r="CY13" s="49"/>
      <c r="CZ13" s="49"/>
      <c r="DA13" s="21">
        <f t="shared" si="1"/>
        <v>70</v>
      </c>
      <c r="DB13" s="21">
        <f t="shared" si="2"/>
        <v>0</v>
      </c>
      <c r="DC13" s="21">
        <f t="shared" si="0"/>
        <v>2</v>
      </c>
      <c r="DD13" s="50"/>
    </row>
    <row r="14" spans="1:108" ht="21.75">
      <c r="A14" s="40">
        <v>10</v>
      </c>
      <c r="B14" s="46">
        <v>2915</v>
      </c>
      <c r="C14" s="47" t="s">
        <v>166</v>
      </c>
      <c r="D14" s="48" t="s">
        <v>167</v>
      </c>
      <c r="E14" s="44">
        <v>1</v>
      </c>
      <c r="F14" s="44">
        <v>1</v>
      </c>
      <c r="G14" s="44">
        <v>1</v>
      </c>
      <c r="H14" s="44">
        <v>1</v>
      </c>
      <c r="I14" s="44"/>
      <c r="J14" s="44">
        <v>1</v>
      </c>
      <c r="K14" s="44">
        <v>1</v>
      </c>
      <c r="L14" s="44">
        <v>1</v>
      </c>
      <c r="M14" s="44">
        <v>1</v>
      </c>
      <c r="N14" s="44"/>
      <c r="O14" s="44">
        <v>1</v>
      </c>
      <c r="P14" s="44">
        <v>1</v>
      </c>
      <c r="Q14" s="44">
        <v>1</v>
      </c>
      <c r="R14" s="44">
        <v>1</v>
      </c>
      <c r="S14" s="44"/>
      <c r="T14" s="44">
        <v>0</v>
      </c>
      <c r="U14" s="44">
        <v>0</v>
      </c>
      <c r="V14" s="44">
        <v>1</v>
      </c>
      <c r="W14" s="44">
        <v>1</v>
      </c>
      <c r="X14" s="44"/>
      <c r="Y14" s="44">
        <v>1</v>
      </c>
      <c r="Z14" s="44">
        <v>1</v>
      </c>
      <c r="AA14" s="44">
        <v>1</v>
      </c>
      <c r="AB14" s="44">
        <v>1</v>
      </c>
      <c r="AC14" s="44"/>
      <c r="AD14" s="44">
        <v>1</v>
      </c>
      <c r="AE14" s="44">
        <v>1</v>
      </c>
      <c r="AF14" s="44">
        <v>1</v>
      </c>
      <c r="AG14" s="44">
        <v>1</v>
      </c>
      <c r="AH14" s="44"/>
      <c r="AI14" s="44">
        <v>1</v>
      </c>
      <c r="AJ14" s="44">
        <v>1</v>
      </c>
      <c r="AK14" s="44">
        <v>1</v>
      </c>
      <c r="AL14" s="44">
        <v>1</v>
      </c>
      <c r="AM14" s="44"/>
      <c r="AN14" s="44">
        <v>0</v>
      </c>
      <c r="AO14" s="44">
        <v>0</v>
      </c>
      <c r="AP14" s="44">
        <v>1</v>
      </c>
      <c r="AQ14" s="44">
        <v>1</v>
      </c>
      <c r="AR14" s="44"/>
      <c r="AS14" s="44">
        <v>1</v>
      </c>
      <c r="AT14" s="44">
        <v>1</v>
      </c>
      <c r="AU14" s="44">
        <v>1</v>
      </c>
      <c r="AV14" s="44">
        <v>1</v>
      </c>
      <c r="AW14" s="44"/>
      <c r="AX14" s="44">
        <v>1</v>
      </c>
      <c r="AY14" s="44">
        <v>1</v>
      </c>
      <c r="AZ14" s="44">
        <v>1</v>
      </c>
      <c r="BA14" s="44">
        <v>1</v>
      </c>
      <c r="BB14" s="44"/>
      <c r="BC14" s="44">
        <v>1</v>
      </c>
      <c r="BD14" s="44">
        <v>1</v>
      </c>
      <c r="BE14" s="44">
        <v>1</v>
      </c>
      <c r="BF14" s="44">
        <v>1</v>
      </c>
      <c r="BG14" s="44"/>
      <c r="BH14" s="44">
        <v>1</v>
      </c>
      <c r="BI14" s="44">
        <v>1</v>
      </c>
      <c r="BJ14" s="44">
        <v>1</v>
      </c>
      <c r="BK14" s="44">
        <v>1</v>
      </c>
      <c r="BL14" s="44"/>
      <c r="BM14" s="44">
        <v>1</v>
      </c>
      <c r="BN14" s="44">
        <v>1</v>
      </c>
      <c r="BO14" s="44">
        <v>1</v>
      </c>
      <c r="BP14" s="44">
        <v>1</v>
      </c>
      <c r="BR14" s="44">
        <v>1</v>
      </c>
      <c r="BS14" s="44">
        <v>1</v>
      </c>
      <c r="BT14" s="44">
        <v>1</v>
      </c>
      <c r="BU14" s="44">
        <v>1</v>
      </c>
      <c r="BV14" s="44"/>
      <c r="BW14" s="44">
        <v>1</v>
      </c>
      <c r="BX14" s="44">
        <v>1</v>
      </c>
      <c r="BY14" s="44">
        <v>1</v>
      </c>
      <c r="BZ14" s="44">
        <v>1</v>
      </c>
      <c r="CA14" s="44"/>
      <c r="CB14" s="44">
        <v>1</v>
      </c>
      <c r="CC14" s="44">
        <v>1</v>
      </c>
      <c r="CD14" s="44">
        <v>1</v>
      </c>
      <c r="CE14" s="44">
        <v>1</v>
      </c>
      <c r="CF14" s="44"/>
      <c r="CG14" s="45">
        <v>1</v>
      </c>
      <c r="CH14" s="45">
        <v>1</v>
      </c>
      <c r="CI14" s="44">
        <v>1</v>
      </c>
      <c r="CJ14" s="44">
        <v>1</v>
      </c>
      <c r="CK14" s="44"/>
      <c r="CL14" s="44">
        <v>1</v>
      </c>
      <c r="CM14" s="44">
        <v>1</v>
      </c>
      <c r="CN14" s="44">
        <v>1</v>
      </c>
      <c r="CO14" s="44">
        <v>1</v>
      </c>
      <c r="CP14" s="44"/>
      <c r="CQ14" s="44"/>
      <c r="CR14" s="44"/>
      <c r="CS14" s="44"/>
      <c r="CT14" s="44"/>
      <c r="CU14" s="44"/>
      <c r="CV14" s="44"/>
      <c r="CW14" s="49"/>
      <c r="CX14" s="49"/>
      <c r="CY14" s="49"/>
      <c r="CZ14" s="49"/>
      <c r="DA14" s="21">
        <f t="shared" si="1"/>
        <v>68</v>
      </c>
      <c r="DB14" s="21">
        <f t="shared" si="2"/>
        <v>0</v>
      </c>
      <c r="DC14" s="21">
        <f t="shared" si="0"/>
        <v>4</v>
      </c>
      <c r="DD14" s="50"/>
    </row>
    <row r="15" spans="1:108" ht="21.75">
      <c r="A15" s="40">
        <v>11</v>
      </c>
      <c r="B15" s="46">
        <v>2882</v>
      </c>
      <c r="C15" s="47" t="s">
        <v>168</v>
      </c>
      <c r="D15" s="48" t="s">
        <v>169</v>
      </c>
      <c r="E15" s="44">
        <v>1</v>
      </c>
      <c r="F15" s="44">
        <v>1</v>
      </c>
      <c r="G15" s="44">
        <v>1</v>
      </c>
      <c r="H15" s="44">
        <v>1</v>
      </c>
      <c r="I15" s="44"/>
      <c r="J15" s="44">
        <v>1</v>
      </c>
      <c r="K15" s="44">
        <v>1</v>
      </c>
      <c r="L15" s="44">
        <v>1</v>
      </c>
      <c r="M15" s="44">
        <v>1</v>
      </c>
      <c r="N15" s="44"/>
      <c r="O15" s="44">
        <v>1</v>
      </c>
      <c r="P15" s="44">
        <v>1</v>
      </c>
      <c r="Q15" s="44">
        <v>1</v>
      </c>
      <c r="R15" s="44">
        <v>1</v>
      </c>
      <c r="S15" s="44"/>
      <c r="T15" s="44">
        <v>1</v>
      </c>
      <c r="U15" s="44">
        <v>1</v>
      </c>
      <c r="V15" s="44">
        <v>1</v>
      </c>
      <c r="W15" s="44">
        <v>1</v>
      </c>
      <c r="X15" s="44"/>
      <c r="Y15" s="44">
        <v>1</v>
      </c>
      <c r="Z15" s="44">
        <v>1</v>
      </c>
      <c r="AA15" s="44">
        <v>1</v>
      </c>
      <c r="AB15" s="44">
        <v>1</v>
      </c>
      <c r="AC15" s="44"/>
      <c r="AD15" s="44">
        <v>0</v>
      </c>
      <c r="AE15" s="44">
        <v>0</v>
      </c>
      <c r="AF15" s="44">
        <v>1</v>
      </c>
      <c r="AG15" s="44">
        <v>1</v>
      </c>
      <c r="AH15" s="44"/>
      <c r="AI15" s="44">
        <v>1</v>
      </c>
      <c r="AJ15" s="44">
        <v>1</v>
      </c>
      <c r="AK15" s="44">
        <v>1</v>
      </c>
      <c r="AL15" s="44">
        <v>1</v>
      </c>
      <c r="AM15" s="44"/>
      <c r="AN15" s="44">
        <v>1</v>
      </c>
      <c r="AO15" s="44">
        <v>1</v>
      </c>
      <c r="AP15" s="44">
        <v>1</v>
      </c>
      <c r="AQ15" s="44">
        <v>1</v>
      </c>
      <c r="AR15" s="44"/>
      <c r="AS15" s="44">
        <v>1</v>
      </c>
      <c r="AT15" s="44">
        <v>1</v>
      </c>
      <c r="AU15" s="44">
        <v>1</v>
      </c>
      <c r="AV15" s="44">
        <v>1</v>
      </c>
      <c r="AW15" s="44"/>
      <c r="AX15" s="44">
        <v>1</v>
      </c>
      <c r="AY15" s="44">
        <v>1</v>
      </c>
      <c r="AZ15" s="44">
        <v>1</v>
      </c>
      <c r="BA15" s="44">
        <v>1</v>
      </c>
      <c r="BB15" s="44"/>
      <c r="BC15" s="44">
        <v>1</v>
      </c>
      <c r="BD15" s="44">
        <v>1</v>
      </c>
      <c r="BE15" s="44">
        <v>1</v>
      </c>
      <c r="BF15" s="44">
        <v>1</v>
      </c>
      <c r="BG15" s="44"/>
      <c r="BH15" s="44">
        <v>1</v>
      </c>
      <c r="BI15" s="44">
        <v>1</v>
      </c>
      <c r="BJ15" s="44">
        <v>1</v>
      </c>
      <c r="BK15" s="44">
        <v>1</v>
      </c>
      <c r="BL15" s="44"/>
      <c r="BM15" s="44">
        <v>1</v>
      </c>
      <c r="BN15" s="44">
        <v>1</v>
      </c>
      <c r="BO15" s="44">
        <v>1</v>
      </c>
      <c r="BP15" s="44">
        <v>1</v>
      </c>
      <c r="BR15" s="44">
        <v>1</v>
      </c>
      <c r="BS15" s="44">
        <v>1</v>
      </c>
      <c r="BT15" s="44">
        <v>1</v>
      </c>
      <c r="BU15" s="44">
        <v>1</v>
      </c>
      <c r="BV15" s="44"/>
      <c r="BW15" s="44">
        <v>1</v>
      </c>
      <c r="BX15" s="44">
        <v>1</v>
      </c>
      <c r="BY15" s="44">
        <v>1</v>
      </c>
      <c r="BZ15" s="44">
        <v>1</v>
      </c>
      <c r="CA15" s="44"/>
      <c r="CB15" s="44">
        <v>1</v>
      </c>
      <c r="CC15" s="44">
        <v>1</v>
      </c>
      <c r="CD15" s="44">
        <v>1</v>
      </c>
      <c r="CE15" s="44">
        <v>1</v>
      </c>
      <c r="CF15" s="44"/>
      <c r="CG15" s="45">
        <v>1</v>
      </c>
      <c r="CH15" s="45">
        <v>1</v>
      </c>
      <c r="CI15" s="44">
        <v>1</v>
      </c>
      <c r="CJ15" s="44">
        <v>1</v>
      </c>
      <c r="CK15" s="44"/>
      <c r="CL15" s="44">
        <v>1</v>
      </c>
      <c r="CM15" s="44">
        <v>1</v>
      </c>
      <c r="CN15" s="44">
        <v>1</v>
      </c>
      <c r="CO15" s="44">
        <v>1</v>
      </c>
      <c r="CP15" s="44"/>
      <c r="CQ15" s="44"/>
      <c r="CR15" s="44"/>
      <c r="CS15" s="44"/>
      <c r="CT15" s="44"/>
      <c r="CU15" s="44"/>
      <c r="CV15" s="44"/>
      <c r="CW15" s="49"/>
      <c r="CX15" s="49"/>
      <c r="CY15" s="49"/>
      <c r="CZ15" s="49"/>
      <c r="DA15" s="21">
        <f t="shared" si="1"/>
        <v>70</v>
      </c>
      <c r="DB15" s="21">
        <f t="shared" si="2"/>
        <v>0</v>
      </c>
      <c r="DC15" s="21">
        <f t="shared" si="0"/>
        <v>2</v>
      </c>
      <c r="DD15" s="50"/>
    </row>
    <row r="16" spans="1:108" ht="21.75">
      <c r="A16" s="40">
        <v>12</v>
      </c>
      <c r="B16" s="41">
        <v>2884</v>
      </c>
      <c r="C16" s="42" t="s">
        <v>170</v>
      </c>
      <c r="D16" s="43" t="s">
        <v>171</v>
      </c>
      <c r="E16" s="44">
        <v>1</v>
      </c>
      <c r="F16" s="44">
        <v>1</v>
      </c>
      <c r="G16" s="44">
        <v>1</v>
      </c>
      <c r="H16" s="44">
        <v>1</v>
      </c>
      <c r="I16" s="44"/>
      <c r="J16" s="44">
        <v>1</v>
      </c>
      <c r="K16" s="44">
        <v>1</v>
      </c>
      <c r="L16" s="44">
        <v>0</v>
      </c>
      <c r="M16" s="44">
        <v>0</v>
      </c>
      <c r="N16" s="44"/>
      <c r="O16" s="44">
        <v>1</v>
      </c>
      <c r="P16" s="44">
        <v>1</v>
      </c>
      <c r="Q16" s="44">
        <v>1</v>
      </c>
      <c r="R16" s="44">
        <v>1</v>
      </c>
      <c r="S16" s="44"/>
      <c r="T16" s="44">
        <v>1</v>
      </c>
      <c r="U16" s="44">
        <v>1</v>
      </c>
      <c r="V16" s="44">
        <v>1</v>
      </c>
      <c r="W16" s="44">
        <v>1</v>
      </c>
      <c r="X16" s="44"/>
      <c r="Y16" s="44">
        <v>1</v>
      </c>
      <c r="Z16" s="44">
        <v>1</v>
      </c>
      <c r="AA16" s="44">
        <v>1</v>
      </c>
      <c r="AB16" s="44">
        <v>1</v>
      </c>
      <c r="AC16" s="44"/>
      <c r="AD16" s="44">
        <v>0</v>
      </c>
      <c r="AE16" s="44">
        <v>0</v>
      </c>
      <c r="AF16" s="44">
        <v>1</v>
      </c>
      <c r="AG16" s="44">
        <v>1</v>
      </c>
      <c r="AH16" s="44"/>
      <c r="AI16" s="44">
        <v>1</v>
      </c>
      <c r="AJ16" s="44">
        <v>1</v>
      </c>
      <c r="AK16" s="44">
        <v>1</v>
      </c>
      <c r="AL16" s="44">
        <v>1</v>
      </c>
      <c r="AM16" s="44"/>
      <c r="AN16" s="44">
        <v>1</v>
      </c>
      <c r="AO16" s="44">
        <v>1</v>
      </c>
      <c r="AP16" s="44">
        <v>1</v>
      </c>
      <c r="AQ16" s="44">
        <v>1</v>
      </c>
      <c r="AR16" s="44"/>
      <c r="AS16" s="44">
        <v>1</v>
      </c>
      <c r="AT16" s="44">
        <v>1</v>
      </c>
      <c r="AU16" s="44">
        <v>1</v>
      </c>
      <c r="AV16" s="44">
        <v>1</v>
      </c>
      <c r="AW16" s="44"/>
      <c r="AX16" s="44">
        <v>1</v>
      </c>
      <c r="AY16" s="44">
        <v>1</v>
      </c>
      <c r="AZ16" s="44">
        <v>1</v>
      </c>
      <c r="BA16" s="44">
        <v>1</v>
      </c>
      <c r="BB16" s="44"/>
      <c r="BC16" s="44">
        <v>1</v>
      </c>
      <c r="BD16" s="44">
        <v>1</v>
      </c>
      <c r="BE16" s="44">
        <v>1</v>
      </c>
      <c r="BF16" s="44">
        <v>1</v>
      </c>
      <c r="BG16" s="44"/>
      <c r="BH16" s="44">
        <v>1</v>
      </c>
      <c r="BI16" s="44">
        <v>1</v>
      </c>
      <c r="BJ16" s="44">
        <v>1</v>
      </c>
      <c r="BK16" s="44">
        <v>1</v>
      </c>
      <c r="BL16" s="44"/>
      <c r="BM16" s="44">
        <v>1</v>
      </c>
      <c r="BN16" s="44">
        <v>1</v>
      </c>
      <c r="BO16" s="44">
        <v>1</v>
      </c>
      <c r="BP16" s="44">
        <v>1</v>
      </c>
      <c r="BR16" s="44">
        <v>1</v>
      </c>
      <c r="BS16" s="44">
        <v>1</v>
      </c>
      <c r="BT16" s="44">
        <v>1</v>
      </c>
      <c r="BU16" s="44">
        <v>1</v>
      </c>
      <c r="BV16" s="44"/>
      <c r="BW16" s="44">
        <v>1</v>
      </c>
      <c r="BX16" s="44">
        <v>1</v>
      </c>
      <c r="BY16" s="44">
        <v>1</v>
      </c>
      <c r="BZ16" s="44">
        <v>1</v>
      </c>
      <c r="CA16" s="44"/>
      <c r="CB16" s="44">
        <v>1</v>
      </c>
      <c r="CC16" s="44">
        <v>1</v>
      </c>
      <c r="CD16" s="44">
        <v>0</v>
      </c>
      <c r="CE16" s="44">
        <v>0</v>
      </c>
      <c r="CF16" s="44"/>
      <c r="CG16" s="45">
        <v>1</v>
      </c>
      <c r="CH16" s="45">
        <v>1</v>
      </c>
      <c r="CI16" s="44">
        <v>1</v>
      </c>
      <c r="CJ16" s="44">
        <v>1</v>
      </c>
      <c r="CK16" s="44"/>
      <c r="CL16" s="44">
        <v>1</v>
      </c>
      <c r="CM16" s="44">
        <v>1</v>
      </c>
      <c r="CN16" s="44">
        <v>1</v>
      </c>
      <c r="CO16" s="44">
        <v>1</v>
      </c>
      <c r="CP16" s="44"/>
      <c r="CQ16" s="44"/>
      <c r="CR16" s="44"/>
      <c r="CS16" s="44"/>
      <c r="CT16" s="44"/>
      <c r="CU16" s="44"/>
      <c r="CV16" s="44"/>
      <c r="CW16" s="49"/>
      <c r="CX16" s="49"/>
      <c r="CY16" s="49"/>
      <c r="CZ16" s="49"/>
      <c r="DA16" s="21">
        <f t="shared" si="1"/>
        <v>66</v>
      </c>
      <c r="DB16" s="21">
        <f t="shared" si="2"/>
        <v>0</v>
      </c>
      <c r="DC16" s="21">
        <f t="shared" si="0"/>
        <v>6</v>
      </c>
      <c r="DD16" s="50"/>
    </row>
    <row r="17" spans="1:107" ht="21.75">
      <c r="A17" s="40">
        <v>13</v>
      </c>
      <c r="B17" s="41"/>
      <c r="C17" s="42"/>
      <c r="D17" s="43"/>
      <c r="E17" s="44">
        <v>1</v>
      </c>
      <c r="F17" s="44">
        <v>1</v>
      </c>
      <c r="G17" s="44">
        <v>1</v>
      </c>
      <c r="H17" s="44">
        <v>1</v>
      </c>
      <c r="I17" s="44"/>
      <c r="J17" s="44">
        <v>1</v>
      </c>
      <c r="K17" s="44">
        <v>1</v>
      </c>
      <c r="L17" s="44">
        <v>1</v>
      </c>
      <c r="M17" s="44">
        <v>1</v>
      </c>
      <c r="N17" s="44"/>
      <c r="O17" s="44">
        <v>1</v>
      </c>
      <c r="P17" s="44">
        <v>1</v>
      </c>
      <c r="Q17" s="44">
        <v>0</v>
      </c>
      <c r="R17" s="44">
        <v>0</v>
      </c>
      <c r="S17" s="44"/>
      <c r="T17" s="44">
        <v>1</v>
      </c>
      <c r="U17" s="44">
        <v>1</v>
      </c>
      <c r="V17" s="44">
        <v>1</v>
      </c>
      <c r="W17" s="44">
        <v>1</v>
      </c>
      <c r="X17" s="44"/>
      <c r="Y17" s="44">
        <v>1</v>
      </c>
      <c r="Z17" s="44">
        <v>1</v>
      </c>
      <c r="AA17" s="44">
        <v>1</v>
      </c>
      <c r="AB17" s="44">
        <v>1</v>
      </c>
      <c r="AC17" s="44"/>
      <c r="AD17" s="44">
        <v>1</v>
      </c>
      <c r="AE17" s="44">
        <v>1</v>
      </c>
      <c r="AF17" s="44">
        <v>1</v>
      </c>
      <c r="AG17" s="44">
        <v>1</v>
      </c>
      <c r="AH17" s="44"/>
      <c r="AI17" s="44">
        <v>1</v>
      </c>
      <c r="AJ17" s="44">
        <v>1</v>
      </c>
      <c r="AK17" s="44">
        <v>1</v>
      </c>
      <c r="AL17" s="44">
        <v>1</v>
      </c>
      <c r="AM17" s="44"/>
      <c r="AN17" s="44">
        <v>1</v>
      </c>
      <c r="AO17" s="44">
        <v>1</v>
      </c>
      <c r="AP17" s="44">
        <v>1</v>
      </c>
      <c r="AQ17" s="44">
        <v>1</v>
      </c>
      <c r="AR17" s="44"/>
      <c r="AS17" s="44">
        <v>1</v>
      </c>
      <c r="AT17" s="44">
        <v>1</v>
      </c>
      <c r="AU17" s="44">
        <v>1</v>
      </c>
      <c r="AV17" s="44">
        <v>1</v>
      </c>
      <c r="AW17" s="44"/>
      <c r="AX17" s="44">
        <v>1</v>
      </c>
      <c r="AY17" s="44">
        <v>1</v>
      </c>
      <c r="AZ17" s="44">
        <v>1</v>
      </c>
      <c r="BA17" s="44">
        <v>1</v>
      </c>
      <c r="BB17" s="44"/>
      <c r="BC17" s="44">
        <v>1</v>
      </c>
      <c r="BD17" s="44">
        <v>1</v>
      </c>
      <c r="BE17" s="44">
        <v>1</v>
      </c>
      <c r="BF17" s="44">
        <v>1</v>
      </c>
      <c r="BG17" s="44"/>
      <c r="BH17" s="44">
        <v>1</v>
      </c>
      <c r="BI17" s="44">
        <v>1</v>
      </c>
      <c r="BJ17" s="44">
        <v>1</v>
      </c>
      <c r="BK17" s="44">
        <v>1</v>
      </c>
      <c r="BL17" s="44"/>
      <c r="BM17" s="44">
        <v>1</v>
      </c>
      <c r="BN17" s="44">
        <v>1</v>
      </c>
      <c r="BO17" s="44">
        <v>1</v>
      </c>
      <c r="BP17" s="44">
        <v>1</v>
      </c>
      <c r="BR17" s="44">
        <v>1</v>
      </c>
      <c r="BS17" s="44">
        <v>1</v>
      </c>
      <c r="BT17" s="44">
        <v>0</v>
      </c>
      <c r="BU17" s="44">
        <v>0</v>
      </c>
      <c r="BV17" s="44"/>
      <c r="BW17" s="44">
        <v>1</v>
      </c>
      <c r="BX17" s="44">
        <v>1</v>
      </c>
      <c r="BY17" s="44">
        <v>1</v>
      </c>
      <c r="BZ17" s="44">
        <v>1</v>
      </c>
      <c r="CA17" s="44"/>
      <c r="CB17" s="44">
        <v>1</v>
      </c>
      <c r="CC17" s="44">
        <v>1</v>
      </c>
      <c r="CD17" s="44">
        <v>0</v>
      </c>
      <c r="CE17" s="44">
        <v>0</v>
      </c>
      <c r="CF17" s="44"/>
      <c r="CG17" s="45">
        <v>1</v>
      </c>
      <c r="CH17" s="45">
        <v>1</v>
      </c>
      <c r="CI17" s="44">
        <v>1</v>
      </c>
      <c r="CJ17" s="44">
        <v>1</v>
      </c>
      <c r="CK17" s="44"/>
      <c r="CL17" s="44">
        <v>1</v>
      </c>
      <c r="CM17" s="44">
        <v>1</v>
      </c>
      <c r="CN17" s="44">
        <v>1</v>
      </c>
      <c r="CO17" s="44">
        <v>1</v>
      </c>
      <c r="CP17" s="44"/>
      <c r="CQ17" s="44"/>
      <c r="CR17" s="44"/>
      <c r="CS17" s="44"/>
      <c r="CT17" s="44"/>
      <c r="CU17" s="44"/>
      <c r="CV17" s="44"/>
      <c r="CW17" s="32"/>
      <c r="CX17" s="32"/>
      <c r="CY17" s="32"/>
      <c r="CZ17" s="32"/>
      <c r="DA17" s="21">
        <f>SUM(E17:CZ17)</f>
        <v>66</v>
      </c>
      <c r="DB17" s="21">
        <f>COUNTIF(E17:CZ17,"ล")</f>
        <v>0</v>
      </c>
      <c r="DC17" s="21">
        <f aca="true" t="shared" si="3" ref="DC17:DC40">COUNTIF(E17:CY17,"0")</f>
        <v>6</v>
      </c>
    </row>
    <row r="18" spans="1:107" ht="21.75">
      <c r="A18" s="40">
        <v>14</v>
      </c>
      <c r="B18" s="46"/>
      <c r="C18" s="47"/>
      <c r="D18" s="48"/>
      <c r="E18" s="44">
        <v>1</v>
      </c>
      <c r="F18" s="44">
        <v>1</v>
      </c>
      <c r="G18" s="44">
        <v>1</v>
      </c>
      <c r="H18" s="44">
        <v>1</v>
      </c>
      <c r="I18" s="44"/>
      <c r="J18" s="44">
        <v>1</v>
      </c>
      <c r="K18" s="44">
        <v>1</v>
      </c>
      <c r="L18" s="44">
        <v>1</v>
      </c>
      <c r="M18" s="44">
        <v>1</v>
      </c>
      <c r="N18" s="44"/>
      <c r="O18" s="44">
        <v>1</v>
      </c>
      <c r="P18" s="44">
        <v>1</v>
      </c>
      <c r="Q18" s="44">
        <v>1</v>
      </c>
      <c r="R18" s="44">
        <v>1</v>
      </c>
      <c r="S18" s="44"/>
      <c r="T18" s="44">
        <v>1</v>
      </c>
      <c r="U18" s="44">
        <v>1</v>
      </c>
      <c r="V18" s="44">
        <v>1</v>
      </c>
      <c r="W18" s="44">
        <v>1</v>
      </c>
      <c r="X18" s="44"/>
      <c r="Y18" s="44">
        <v>1</v>
      </c>
      <c r="Z18" s="44">
        <v>1</v>
      </c>
      <c r="AA18" s="44">
        <v>1</v>
      </c>
      <c r="AB18" s="44">
        <v>1</v>
      </c>
      <c r="AC18" s="44"/>
      <c r="AD18" s="44">
        <v>0</v>
      </c>
      <c r="AE18" s="44">
        <v>0</v>
      </c>
      <c r="AF18" s="44">
        <v>1</v>
      </c>
      <c r="AG18" s="44">
        <v>1</v>
      </c>
      <c r="AH18" s="44"/>
      <c r="AI18" s="44">
        <v>1</v>
      </c>
      <c r="AJ18" s="44">
        <v>1</v>
      </c>
      <c r="AK18" s="44">
        <v>1</v>
      </c>
      <c r="AL18" s="44">
        <v>1</v>
      </c>
      <c r="AM18" s="44"/>
      <c r="AN18" s="44">
        <v>1</v>
      </c>
      <c r="AO18" s="44">
        <v>1</v>
      </c>
      <c r="AP18" s="44">
        <v>1</v>
      </c>
      <c r="AQ18" s="44">
        <v>1</v>
      </c>
      <c r="AR18" s="44"/>
      <c r="AS18" s="44">
        <v>1</v>
      </c>
      <c r="AT18" s="44">
        <v>1</v>
      </c>
      <c r="AU18" s="44">
        <v>1</v>
      </c>
      <c r="AV18" s="44">
        <v>1</v>
      </c>
      <c r="AW18" s="44"/>
      <c r="AX18" s="44">
        <v>1</v>
      </c>
      <c r="AY18" s="44">
        <v>1</v>
      </c>
      <c r="AZ18" s="44" t="s">
        <v>143</v>
      </c>
      <c r="BA18" s="44" t="s">
        <v>143</v>
      </c>
      <c r="BB18" s="44"/>
      <c r="BC18" s="44">
        <v>1</v>
      </c>
      <c r="BD18" s="44">
        <v>1</v>
      </c>
      <c r="BE18" s="44">
        <v>1</v>
      </c>
      <c r="BF18" s="44">
        <v>1</v>
      </c>
      <c r="BG18" s="44"/>
      <c r="BH18" s="44" t="s">
        <v>143</v>
      </c>
      <c r="BI18" s="44" t="s">
        <v>143</v>
      </c>
      <c r="BJ18" s="44">
        <v>1</v>
      </c>
      <c r="BK18" s="44">
        <v>1</v>
      </c>
      <c r="BL18" s="44"/>
      <c r="BM18" s="44">
        <v>1</v>
      </c>
      <c r="BN18" s="44">
        <v>1</v>
      </c>
      <c r="BO18" s="44">
        <v>1</v>
      </c>
      <c r="BP18" s="44">
        <v>1</v>
      </c>
      <c r="BR18" s="44">
        <v>1</v>
      </c>
      <c r="BS18" s="44">
        <v>1</v>
      </c>
      <c r="BT18" s="44">
        <v>1</v>
      </c>
      <c r="BU18" s="44">
        <v>1</v>
      </c>
      <c r="BV18" s="44"/>
      <c r="BW18" s="44">
        <v>1</v>
      </c>
      <c r="BX18" s="44">
        <v>1</v>
      </c>
      <c r="BY18" s="44">
        <v>1</v>
      </c>
      <c r="BZ18" s="44">
        <v>1</v>
      </c>
      <c r="CA18" s="44"/>
      <c r="CB18" s="44">
        <v>1</v>
      </c>
      <c r="CC18" s="44">
        <v>1</v>
      </c>
      <c r="CD18" s="44">
        <v>1</v>
      </c>
      <c r="CE18" s="44">
        <v>1</v>
      </c>
      <c r="CF18" s="44"/>
      <c r="CG18" s="45">
        <v>1</v>
      </c>
      <c r="CH18" s="45">
        <v>1</v>
      </c>
      <c r="CI18" s="44">
        <v>1</v>
      </c>
      <c r="CJ18" s="44">
        <v>1</v>
      </c>
      <c r="CK18" s="44"/>
      <c r="CL18" s="44">
        <v>1</v>
      </c>
      <c r="CM18" s="44">
        <v>1</v>
      </c>
      <c r="CN18" s="44">
        <v>1</v>
      </c>
      <c r="CO18" s="44">
        <v>1</v>
      </c>
      <c r="CP18" s="44"/>
      <c r="CQ18" s="44"/>
      <c r="CR18" s="44"/>
      <c r="CS18" s="44"/>
      <c r="CT18" s="44"/>
      <c r="CU18" s="44"/>
      <c r="CV18" s="44"/>
      <c r="CW18" s="32"/>
      <c r="CX18" s="32"/>
      <c r="CY18" s="32"/>
      <c r="CZ18" s="32"/>
      <c r="DA18" s="21">
        <f aca="true" t="shared" si="4" ref="DA18:DA28">SUM(E18:CZ18)</f>
        <v>66</v>
      </c>
      <c r="DB18" s="21">
        <f>COUNTIF(E18:CZ18,"ล")</f>
        <v>4</v>
      </c>
      <c r="DC18" s="21">
        <f t="shared" si="3"/>
        <v>2</v>
      </c>
    </row>
    <row r="19" spans="1:107" ht="21.75">
      <c r="A19" s="40">
        <v>15</v>
      </c>
      <c r="B19" s="41"/>
      <c r="C19" s="42"/>
      <c r="D19" s="43"/>
      <c r="E19" s="44">
        <v>1</v>
      </c>
      <c r="F19" s="44">
        <v>1</v>
      </c>
      <c r="G19" s="44">
        <v>1</v>
      </c>
      <c r="H19" s="44">
        <v>1</v>
      </c>
      <c r="I19" s="44"/>
      <c r="J19" s="44">
        <v>1</v>
      </c>
      <c r="K19" s="44">
        <v>1</v>
      </c>
      <c r="L19" s="44">
        <v>1</v>
      </c>
      <c r="M19" s="44">
        <v>1</v>
      </c>
      <c r="N19" s="44"/>
      <c r="O19" s="44">
        <v>1</v>
      </c>
      <c r="P19" s="44">
        <v>1</v>
      </c>
      <c r="Q19" s="44">
        <v>1</v>
      </c>
      <c r="R19" s="44">
        <v>1</v>
      </c>
      <c r="S19" s="44"/>
      <c r="T19" s="44">
        <v>1</v>
      </c>
      <c r="U19" s="44">
        <v>1</v>
      </c>
      <c r="V19" s="44">
        <v>1</v>
      </c>
      <c r="W19" s="44">
        <v>1</v>
      </c>
      <c r="X19" s="44"/>
      <c r="Y19" s="44">
        <v>1</v>
      </c>
      <c r="Z19" s="44">
        <v>1</v>
      </c>
      <c r="AA19" s="44">
        <v>0</v>
      </c>
      <c r="AB19" s="44">
        <v>0</v>
      </c>
      <c r="AC19" s="44"/>
      <c r="AD19" s="44">
        <v>1</v>
      </c>
      <c r="AE19" s="44">
        <v>1</v>
      </c>
      <c r="AF19" s="44">
        <v>1</v>
      </c>
      <c r="AG19" s="44">
        <v>1</v>
      </c>
      <c r="AH19" s="44"/>
      <c r="AI19" s="44">
        <v>1</v>
      </c>
      <c r="AJ19" s="44">
        <v>1</v>
      </c>
      <c r="AK19" s="44">
        <v>1</v>
      </c>
      <c r="AL19" s="44">
        <v>1</v>
      </c>
      <c r="AM19" s="44"/>
      <c r="AN19" s="44">
        <v>1</v>
      </c>
      <c r="AO19" s="44">
        <v>1</v>
      </c>
      <c r="AP19" s="44">
        <v>1</v>
      </c>
      <c r="AQ19" s="44">
        <v>1</v>
      </c>
      <c r="AR19" s="44"/>
      <c r="AS19" s="44">
        <v>1</v>
      </c>
      <c r="AT19" s="44">
        <v>1</v>
      </c>
      <c r="AU19" s="44">
        <v>1</v>
      </c>
      <c r="AV19" s="44">
        <v>1</v>
      </c>
      <c r="AW19" s="44"/>
      <c r="AX19" s="44">
        <v>1</v>
      </c>
      <c r="AY19" s="44">
        <v>1</v>
      </c>
      <c r="AZ19" s="44" t="s">
        <v>143</v>
      </c>
      <c r="BA19" s="44" t="s">
        <v>143</v>
      </c>
      <c r="BB19" s="44"/>
      <c r="BC19" s="44">
        <v>1</v>
      </c>
      <c r="BD19" s="44">
        <v>1</v>
      </c>
      <c r="BE19" s="44">
        <v>1</v>
      </c>
      <c r="BF19" s="44">
        <v>1</v>
      </c>
      <c r="BG19" s="44"/>
      <c r="BH19" s="44">
        <v>1</v>
      </c>
      <c r="BI19" s="44">
        <v>1</v>
      </c>
      <c r="BJ19" s="44">
        <v>1</v>
      </c>
      <c r="BK19" s="44">
        <v>1</v>
      </c>
      <c r="BL19" s="44"/>
      <c r="BM19" s="44">
        <v>1</v>
      </c>
      <c r="BN19" s="44">
        <v>1</v>
      </c>
      <c r="BO19" s="44">
        <v>1</v>
      </c>
      <c r="BP19" s="44">
        <v>1</v>
      </c>
      <c r="BR19" s="44" t="s">
        <v>143</v>
      </c>
      <c r="BS19" s="44" t="s">
        <v>143</v>
      </c>
      <c r="BT19" s="44">
        <v>1</v>
      </c>
      <c r="BU19" s="44">
        <v>1</v>
      </c>
      <c r="BV19" s="44"/>
      <c r="BW19" s="44">
        <v>1</v>
      </c>
      <c r="BX19" s="44">
        <v>1</v>
      </c>
      <c r="BY19" s="44">
        <v>1</v>
      </c>
      <c r="BZ19" s="44">
        <v>1</v>
      </c>
      <c r="CA19" s="44"/>
      <c r="CB19" s="44">
        <v>1</v>
      </c>
      <c r="CC19" s="44">
        <v>1</v>
      </c>
      <c r="CD19" s="44">
        <v>1</v>
      </c>
      <c r="CE19" s="44">
        <v>1</v>
      </c>
      <c r="CF19" s="44"/>
      <c r="CG19" s="45">
        <v>1</v>
      </c>
      <c r="CH19" s="45">
        <v>1</v>
      </c>
      <c r="CI19" s="44">
        <v>1</v>
      </c>
      <c r="CJ19" s="44">
        <v>1</v>
      </c>
      <c r="CK19" s="44"/>
      <c r="CL19" s="44">
        <v>1</v>
      </c>
      <c r="CM19" s="44">
        <v>1</v>
      </c>
      <c r="CN19" s="44">
        <v>1</v>
      </c>
      <c r="CO19" s="44">
        <v>1</v>
      </c>
      <c r="CP19" s="44"/>
      <c r="CQ19" s="44"/>
      <c r="CR19" s="44"/>
      <c r="CS19" s="44"/>
      <c r="CT19" s="44"/>
      <c r="CU19" s="44"/>
      <c r="CV19" s="44"/>
      <c r="CW19" s="49"/>
      <c r="CX19" s="49"/>
      <c r="CY19" s="49"/>
      <c r="CZ19" s="49"/>
      <c r="DA19" s="21">
        <f t="shared" si="4"/>
        <v>66</v>
      </c>
      <c r="DB19" s="21">
        <f aca="true" t="shared" si="5" ref="DB19:DB28">COUNTIF(E19:CZ19,"ล")</f>
        <v>4</v>
      </c>
      <c r="DC19" s="21">
        <f t="shared" si="3"/>
        <v>2</v>
      </c>
    </row>
    <row r="20" spans="1:107" ht="21.75">
      <c r="A20" s="40">
        <v>16</v>
      </c>
      <c r="B20" s="41"/>
      <c r="C20" s="42"/>
      <c r="D20" s="43"/>
      <c r="E20" s="44">
        <v>1</v>
      </c>
      <c r="F20" s="44">
        <v>1</v>
      </c>
      <c r="G20" s="44">
        <v>1</v>
      </c>
      <c r="H20" s="44">
        <v>1</v>
      </c>
      <c r="I20" s="44"/>
      <c r="J20" s="44">
        <v>1</v>
      </c>
      <c r="K20" s="44">
        <v>1</v>
      </c>
      <c r="L20" s="44">
        <v>1</v>
      </c>
      <c r="M20" s="44">
        <v>1</v>
      </c>
      <c r="N20" s="44"/>
      <c r="O20" s="44">
        <v>1</v>
      </c>
      <c r="P20" s="44">
        <v>1</v>
      </c>
      <c r="Q20" s="44">
        <v>1</v>
      </c>
      <c r="R20" s="44">
        <v>1</v>
      </c>
      <c r="S20" s="44"/>
      <c r="T20" s="44">
        <v>1</v>
      </c>
      <c r="U20" s="44">
        <v>1</v>
      </c>
      <c r="V20" s="44">
        <v>1</v>
      </c>
      <c r="W20" s="44">
        <v>1</v>
      </c>
      <c r="X20" s="44"/>
      <c r="Y20" s="44">
        <v>1</v>
      </c>
      <c r="Z20" s="44">
        <v>1</v>
      </c>
      <c r="AA20" s="44">
        <v>1</v>
      </c>
      <c r="AB20" s="44">
        <v>1</v>
      </c>
      <c r="AC20" s="44"/>
      <c r="AD20" s="44">
        <v>1</v>
      </c>
      <c r="AE20" s="44">
        <v>1</v>
      </c>
      <c r="AF20" s="44">
        <v>1</v>
      </c>
      <c r="AG20" s="44">
        <v>1</v>
      </c>
      <c r="AH20" s="44"/>
      <c r="AI20" s="44">
        <v>1</v>
      </c>
      <c r="AJ20" s="44">
        <v>1</v>
      </c>
      <c r="AK20" s="44">
        <v>1</v>
      </c>
      <c r="AL20" s="44">
        <v>1</v>
      </c>
      <c r="AM20" s="44"/>
      <c r="AN20" s="44">
        <v>1</v>
      </c>
      <c r="AO20" s="44">
        <v>1</v>
      </c>
      <c r="AP20" s="44">
        <v>1</v>
      </c>
      <c r="AQ20" s="44">
        <v>1</v>
      </c>
      <c r="AR20" s="44"/>
      <c r="AS20" s="44">
        <v>1</v>
      </c>
      <c r="AT20" s="44">
        <v>1</v>
      </c>
      <c r="AU20" s="44">
        <v>1</v>
      </c>
      <c r="AV20" s="44">
        <v>1</v>
      </c>
      <c r="AW20" s="44"/>
      <c r="AX20" s="44">
        <v>1</v>
      </c>
      <c r="AY20" s="44">
        <v>1</v>
      </c>
      <c r="AZ20" s="44" t="s">
        <v>143</v>
      </c>
      <c r="BA20" s="44" t="s">
        <v>143</v>
      </c>
      <c r="BB20" s="44"/>
      <c r="BC20" s="44">
        <v>1</v>
      </c>
      <c r="BD20" s="44">
        <v>1</v>
      </c>
      <c r="BE20" s="44">
        <v>1</v>
      </c>
      <c r="BF20" s="44">
        <v>1</v>
      </c>
      <c r="BG20" s="44"/>
      <c r="BH20" s="44">
        <v>1</v>
      </c>
      <c r="BI20" s="44">
        <v>1</v>
      </c>
      <c r="BJ20" s="44">
        <v>1</v>
      </c>
      <c r="BK20" s="44">
        <v>1</v>
      </c>
      <c r="BL20" s="44"/>
      <c r="BM20" s="44">
        <v>1</v>
      </c>
      <c r="BN20" s="44">
        <v>1</v>
      </c>
      <c r="BO20" s="44">
        <v>1</v>
      </c>
      <c r="BP20" s="44">
        <v>1</v>
      </c>
      <c r="BR20" s="44">
        <v>1</v>
      </c>
      <c r="BS20" s="44">
        <v>1</v>
      </c>
      <c r="BT20" s="44">
        <v>1</v>
      </c>
      <c r="BU20" s="44">
        <v>1</v>
      </c>
      <c r="BV20" s="44"/>
      <c r="BW20" s="44">
        <v>1</v>
      </c>
      <c r="BX20" s="44">
        <v>1</v>
      </c>
      <c r="BY20" s="44">
        <v>1</v>
      </c>
      <c r="BZ20" s="44">
        <v>1</v>
      </c>
      <c r="CA20" s="44"/>
      <c r="CB20" s="44">
        <v>1</v>
      </c>
      <c r="CC20" s="44">
        <v>1</v>
      </c>
      <c r="CD20" s="44">
        <v>1</v>
      </c>
      <c r="CE20" s="44">
        <v>1</v>
      </c>
      <c r="CF20" s="44"/>
      <c r="CG20" s="45">
        <v>1</v>
      </c>
      <c r="CH20" s="45">
        <v>1</v>
      </c>
      <c r="CI20" s="44">
        <v>1</v>
      </c>
      <c r="CJ20" s="44">
        <v>1</v>
      </c>
      <c r="CK20" s="44"/>
      <c r="CL20" s="44">
        <v>1</v>
      </c>
      <c r="CM20" s="44">
        <v>1</v>
      </c>
      <c r="CN20" s="44">
        <v>1</v>
      </c>
      <c r="CO20" s="44">
        <v>1</v>
      </c>
      <c r="CP20" s="44"/>
      <c r="CQ20" s="44"/>
      <c r="CR20" s="44"/>
      <c r="CS20" s="44"/>
      <c r="CT20" s="44"/>
      <c r="CU20" s="44"/>
      <c r="CV20" s="44"/>
      <c r="CW20" s="49"/>
      <c r="CX20" s="49"/>
      <c r="CY20" s="49"/>
      <c r="CZ20" s="49"/>
      <c r="DA20" s="21">
        <f t="shared" si="4"/>
        <v>70</v>
      </c>
      <c r="DB20" s="21">
        <f t="shared" si="5"/>
        <v>2</v>
      </c>
      <c r="DC20" s="21">
        <f t="shared" si="3"/>
        <v>0</v>
      </c>
    </row>
    <row r="21" spans="1:107" ht="21.75">
      <c r="A21" s="40">
        <v>17</v>
      </c>
      <c r="B21" s="52"/>
      <c r="C21" s="53"/>
      <c r="D21" s="54"/>
      <c r="E21" s="44">
        <v>1</v>
      </c>
      <c r="F21" s="44">
        <v>1</v>
      </c>
      <c r="G21" s="44">
        <v>1</v>
      </c>
      <c r="H21" s="44">
        <v>1</v>
      </c>
      <c r="I21" s="44"/>
      <c r="J21" s="44">
        <v>1</v>
      </c>
      <c r="K21" s="44">
        <v>1</v>
      </c>
      <c r="L21" s="44">
        <v>1</v>
      </c>
      <c r="M21" s="44">
        <v>1</v>
      </c>
      <c r="N21" s="44"/>
      <c r="O21" s="44">
        <v>1</v>
      </c>
      <c r="P21" s="44">
        <v>1</v>
      </c>
      <c r="Q21" s="44">
        <v>0</v>
      </c>
      <c r="R21" s="44">
        <v>0</v>
      </c>
      <c r="S21" s="44"/>
      <c r="T21" s="44">
        <v>1</v>
      </c>
      <c r="U21" s="44">
        <v>1</v>
      </c>
      <c r="V21" s="44">
        <v>1</v>
      </c>
      <c r="W21" s="44">
        <v>1</v>
      </c>
      <c r="X21" s="44"/>
      <c r="Y21" s="44">
        <v>0</v>
      </c>
      <c r="Z21" s="44">
        <v>0</v>
      </c>
      <c r="AA21" s="44">
        <v>1</v>
      </c>
      <c r="AB21" s="44">
        <v>1</v>
      </c>
      <c r="AC21" s="44"/>
      <c r="AD21" s="44">
        <v>1</v>
      </c>
      <c r="AE21" s="44">
        <v>1</v>
      </c>
      <c r="AF21" s="44">
        <v>1</v>
      </c>
      <c r="AG21" s="44">
        <v>1</v>
      </c>
      <c r="AH21" s="44"/>
      <c r="AI21" s="44">
        <v>1</v>
      </c>
      <c r="AJ21" s="44">
        <v>1</v>
      </c>
      <c r="AK21" s="44">
        <v>1</v>
      </c>
      <c r="AL21" s="44">
        <v>1</v>
      </c>
      <c r="AM21" s="44"/>
      <c r="AN21" s="44">
        <v>1</v>
      </c>
      <c r="AO21" s="44">
        <v>1</v>
      </c>
      <c r="AP21" s="44">
        <v>1</v>
      </c>
      <c r="AQ21" s="44">
        <v>1</v>
      </c>
      <c r="AR21" s="44"/>
      <c r="AS21" s="44">
        <v>1</v>
      </c>
      <c r="AT21" s="44">
        <v>1</v>
      </c>
      <c r="AU21" s="44">
        <v>1</v>
      </c>
      <c r="AV21" s="44">
        <v>1</v>
      </c>
      <c r="AW21" s="44"/>
      <c r="AX21" s="44">
        <v>1</v>
      </c>
      <c r="AY21" s="44">
        <v>1</v>
      </c>
      <c r="AZ21" s="44" t="s">
        <v>143</v>
      </c>
      <c r="BA21" s="44" t="s">
        <v>143</v>
      </c>
      <c r="BB21" s="44"/>
      <c r="BC21" s="44">
        <v>1</v>
      </c>
      <c r="BD21" s="44">
        <v>1</v>
      </c>
      <c r="BE21" s="44">
        <v>1</v>
      </c>
      <c r="BF21" s="44">
        <v>1</v>
      </c>
      <c r="BG21" s="44"/>
      <c r="BH21" s="44">
        <v>1</v>
      </c>
      <c r="BI21" s="44">
        <v>1</v>
      </c>
      <c r="BJ21" s="44">
        <v>1</v>
      </c>
      <c r="BK21" s="44">
        <v>1</v>
      </c>
      <c r="BL21" s="44"/>
      <c r="BM21" s="44">
        <v>1</v>
      </c>
      <c r="BN21" s="44">
        <v>1</v>
      </c>
      <c r="BO21" s="44">
        <v>1</v>
      </c>
      <c r="BP21" s="44">
        <v>1</v>
      </c>
      <c r="BR21" s="44">
        <v>1</v>
      </c>
      <c r="BS21" s="44">
        <v>1</v>
      </c>
      <c r="BT21" s="44">
        <v>1</v>
      </c>
      <c r="BU21" s="44">
        <v>1</v>
      </c>
      <c r="BV21" s="44"/>
      <c r="BW21" s="44">
        <v>1</v>
      </c>
      <c r="BX21" s="44">
        <v>1</v>
      </c>
      <c r="BY21" s="44">
        <v>1</v>
      </c>
      <c r="BZ21" s="44">
        <v>1</v>
      </c>
      <c r="CA21" s="44"/>
      <c r="CB21" s="44">
        <v>1</v>
      </c>
      <c r="CC21" s="44">
        <v>1</v>
      </c>
      <c r="CD21" s="44">
        <v>1</v>
      </c>
      <c r="CE21" s="44">
        <v>1</v>
      </c>
      <c r="CF21" s="44"/>
      <c r="CG21" s="45">
        <v>1</v>
      </c>
      <c r="CH21" s="45">
        <v>1</v>
      </c>
      <c r="CI21" s="44">
        <v>1</v>
      </c>
      <c r="CJ21" s="44">
        <v>1</v>
      </c>
      <c r="CK21" s="44"/>
      <c r="CL21" s="44">
        <v>1</v>
      </c>
      <c r="CM21" s="44">
        <v>1</v>
      </c>
      <c r="CN21" s="44">
        <v>1</v>
      </c>
      <c r="CO21" s="44">
        <v>1</v>
      </c>
      <c r="CP21" s="44"/>
      <c r="CQ21" s="44"/>
      <c r="CR21" s="44"/>
      <c r="CS21" s="44"/>
      <c r="CT21" s="44"/>
      <c r="CU21" s="44"/>
      <c r="CV21" s="44"/>
      <c r="CW21" s="49"/>
      <c r="CX21" s="49"/>
      <c r="CY21" s="49"/>
      <c r="CZ21" s="49"/>
      <c r="DA21" s="21">
        <f t="shared" si="4"/>
        <v>66</v>
      </c>
      <c r="DB21" s="21">
        <f t="shared" si="5"/>
        <v>2</v>
      </c>
      <c r="DC21" s="21">
        <f t="shared" si="3"/>
        <v>4</v>
      </c>
    </row>
    <row r="22" spans="1:107" ht="21.75">
      <c r="A22" s="40">
        <v>18</v>
      </c>
      <c r="B22" s="55"/>
      <c r="C22" s="56"/>
      <c r="D22" s="57"/>
      <c r="E22" s="44">
        <v>1</v>
      </c>
      <c r="F22" s="44">
        <v>1</v>
      </c>
      <c r="G22" s="44">
        <v>1</v>
      </c>
      <c r="H22" s="44">
        <v>1</v>
      </c>
      <c r="I22" s="44"/>
      <c r="J22" s="44">
        <v>1</v>
      </c>
      <c r="K22" s="44">
        <v>1</v>
      </c>
      <c r="L22" s="44">
        <v>1</v>
      </c>
      <c r="M22" s="44">
        <v>1</v>
      </c>
      <c r="N22" s="44"/>
      <c r="O22" s="44">
        <v>1</v>
      </c>
      <c r="P22" s="44">
        <v>1</v>
      </c>
      <c r="Q22" s="44">
        <v>1</v>
      </c>
      <c r="R22" s="44">
        <v>1</v>
      </c>
      <c r="S22" s="44"/>
      <c r="T22" s="44">
        <v>1</v>
      </c>
      <c r="U22" s="44">
        <v>1</v>
      </c>
      <c r="V22" s="44">
        <v>1</v>
      </c>
      <c r="W22" s="44">
        <v>1</v>
      </c>
      <c r="X22" s="44"/>
      <c r="Y22" s="44">
        <v>1</v>
      </c>
      <c r="Z22" s="44">
        <v>1</v>
      </c>
      <c r="AA22" s="44">
        <v>1</v>
      </c>
      <c r="AB22" s="44">
        <v>1</v>
      </c>
      <c r="AC22" s="44"/>
      <c r="AD22" s="44">
        <v>1</v>
      </c>
      <c r="AE22" s="44">
        <v>1</v>
      </c>
      <c r="AF22" s="44">
        <v>1</v>
      </c>
      <c r="AG22" s="44">
        <v>1</v>
      </c>
      <c r="AH22" s="44"/>
      <c r="AI22" s="44">
        <v>1</v>
      </c>
      <c r="AJ22" s="44">
        <v>1</v>
      </c>
      <c r="AK22" s="44">
        <v>1</v>
      </c>
      <c r="AL22" s="44">
        <v>1</v>
      </c>
      <c r="AM22" s="44"/>
      <c r="AN22" s="44">
        <v>1</v>
      </c>
      <c r="AO22" s="44">
        <v>1</v>
      </c>
      <c r="AP22" s="44">
        <v>1</v>
      </c>
      <c r="AQ22" s="44">
        <v>1</v>
      </c>
      <c r="AR22" s="44"/>
      <c r="AS22" s="44">
        <v>1</v>
      </c>
      <c r="AT22" s="44">
        <v>1</v>
      </c>
      <c r="AU22" s="44">
        <v>1</v>
      </c>
      <c r="AV22" s="44">
        <v>1</v>
      </c>
      <c r="AW22" s="44"/>
      <c r="AX22" s="44">
        <v>1</v>
      </c>
      <c r="AY22" s="44">
        <v>1</v>
      </c>
      <c r="AZ22" s="44">
        <v>1</v>
      </c>
      <c r="BA22" s="44">
        <v>1</v>
      </c>
      <c r="BB22" s="44"/>
      <c r="BC22" s="44">
        <v>1</v>
      </c>
      <c r="BD22" s="44">
        <v>1</v>
      </c>
      <c r="BE22" s="44">
        <v>1</v>
      </c>
      <c r="BF22" s="44">
        <v>1</v>
      </c>
      <c r="BG22" s="44"/>
      <c r="BH22" s="44">
        <v>1</v>
      </c>
      <c r="BI22" s="44">
        <v>1</v>
      </c>
      <c r="BJ22" s="44">
        <v>1</v>
      </c>
      <c r="BK22" s="44">
        <v>1</v>
      </c>
      <c r="BL22" s="44"/>
      <c r="BM22" s="44">
        <v>1</v>
      </c>
      <c r="BN22" s="44">
        <v>1</v>
      </c>
      <c r="BO22" s="44">
        <v>1</v>
      </c>
      <c r="BP22" s="44">
        <v>1</v>
      </c>
      <c r="BR22" s="44">
        <v>1</v>
      </c>
      <c r="BS22" s="44">
        <v>1</v>
      </c>
      <c r="BT22" s="44">
        <v>1</v>
      </c>
      <c r="BU22" s="44">
        <v>1</v>
      </c>
      <c r="BV22" s="44"/>
      <c r="BW22" s="44">
        <v>1</v>
      </c>
      <c r="BX22" s="44">
        <v>1</v>
      </c>
      <c r="BY22" s="44">
        <v>1</v>
      </c>
      <c r="BZ22" s="44">
        <v>1</v>
      </c>
      <c r="CA22" s="44"/>
      <c r="CB22" s="44">
        <v>1</v>
      </c>
      <c r="CC22" s="44">
        <v>1</v>
      </c>
      <c r="CD22" s="44">
        <v>1</v>
      </c>
      <c r="CE22" s="44">
        <v>1</v>
      </c>
      <c r="CF22" s="44"/>
      <c r="CG22" s="45">
        <v>1</v>
      </c>
      <c r="CH22" s="45">
        <v>1</v>
      </c>
      <c r="CI22" s="44">
        <v>1</v>
      </c>
      <c r="CJ22" s="44">
        <v>1</v>
      </c>
      <c r="CK22" s="44"/>
      <c r="CL22" s="44">
        <v>1</v>
      </c>
      <c r="CM22" s="44">
        <v>1</v>
      </c>
      <c r="CN22" s="44">
        <v>1</v>
      </c>
      <c r="CO22" s="44">
        <v>1</v>
      </c>
      <c r="CP22" s="44"/>
      <c r="CQ22" s="44"/>
      <c r="CR22" s="44"/>
      <c r="CS22" s="44"/>
      <c r="CT22" s="44"/>
      <c r="CU22" s="44"/>
      <c r="CV22" s="44"/>
      <c r="CW22" s="49"/>
      <c r="CX22" s="49"/>
      <c r="CY22" s="49"/>
      <c r="CZ22" s="49"/>
      <c r="DA22" s="21">
        <f t="shared" si="4"/>
        <v>72</v>
      </c>
      <c r="DB22" s="21">
        <f t="shared" si="5"/>
        <v>0</v>
      </c>
      <c r="DC22" s="21">
        <f t="shared" si="3"/>
        <v>0</v>
      </c>
    </row>
    <row r="23" spans="1:107" ht="21.75">
      <c r="A23" s="40">
        <v>19</v>
      </c>
      <c r="B23" s="46"/>
      <c r="C23" s="47"/>
      <c r="D23" s="48"/>
      <c r="E23" s="44">
        <v>1</v>
      </c>
      <c r="F23" s="44">
        <v>1</v>
      </c>
      <c r="G23" s="44">
        <v>1</v>
      </c>
      <c r="H23" s="44">
        <v>1</v>
      </c>
      <c r="I23" s="44"/>
      <c r="J23" s="44">
        <v>1</v>
      </c>
      <c r="K23" s="44">
        <v>1</v>
      </c>
      <c r="L23" s="44">
        <v>1</v>
      </c>
      <c r="M23" s="44">
        <v>1</v>
      </c>
      <c r="N23" s="44"/>
      <c r="O23" s="44">
        <v>1</v>
      </c>
      <c r="P23" s="44">
        <v>1</v>
      </c>
      <c r="Q23" s="44">
        <v>1</v>
      </c>
      <c r="R23" s="44">
        <v>1</v>
      </c>
      <c r="S23" s="44"/>
      <c r="T23" s="44">
        <v>1</v>
      </c>
      <c r="U23" s="44">
        <v>1</v>
      </c>
      <c r="V23" s="44">
        <v>1</v>
      </c>
      <c r="W23" s="44">
        <v>1</v>
      </c>
      <c r="X23" s="44"/>
      <c r="Y23" s="44">
        <v>1</v>
      </c>
      <c r="Z23" s="44">
        <v>1</v>
      </c>
      <c r="AA23" s="44">
        <v>1</v>
      </c>
      <c r="AB23" s="44">
        <v>1</v>
      </c>
      <c r="AC23" s="44"/>
      <c r="AD23" s="44">
        <v>1</v>
      </c>
      <c r="AE23" s="44">
        <v>1</v>
      </c>
      <c r="AF23" s="44">
        <v>1</v>
      </c>
      <c r="AG23" s="44">
        <v>1</v>
      </c>
      <c r="AH23" s="44"/>
      <c r="AI23" s="44">
        <v>1</v>
      </c>
      <c r="AJ23" s="44">
        <v>1</v>
      </c>
      <c r="AK23" s="44">
        <v>1</v>
      </c>
      <c r="AL23" s="44">
        <v>1</v>
      </c>
      <c r="AM23" s="44"/>
      <c r="AN23" s="44">
        <v>1</v>
      </c>
      <c r="AO23" s="44">
        <v>1</v>
      </c>
      <c r="AP23" s="44">
        <v>1</v>
      </c>
      <c r="AQ23" s="44">
        <v>1</v>
      </c>
      <c r="AR23" s="44"/>
      <c r="AS23" s="44">
        <v>1</v>
      </c>
      <c r="AT23" s="44">
        <v>1</v>
      </c>
      <c r="AU23" s="44">
        <v>1</v>
      </c>
      <c r="AV23" s="44">
        <v>1</v>
      </c>
      <c r="AW23" s="44"/>
      <c r="AX23" s="44">
        <v>1</v>
      </c>
      <c r="AY23" s="44">
        <v>1</v>
      </c>
      <c r="AZ23" s="44">
        <v>1</v>
      </c>
      <c r="BA23" s="44">
        <v>1</v>
      </c>
      <c r="BB23" s="44"/>
      <c r="BC23" s="44">
        <v>1</v>
      </c>
      <c r="BD23" s="44">
        <v>1</v>
      </c>
      <c r="BE23" s="44">
        <v>1</v>
      </c>
      <c r="BF23" s="44">
        <v>1</v>
      </c>
      <c r="BG23" s="44"/>
      <c r="BH23" s="44">
        <v>1</v>
      </c>
      <c r="BI23" s="44">
        <v>1</v>
      </c>
      <c r="BJ23" s="44">
        <v>1</v>
      </c>
      <c r="BK23" s="44">
        <v>1</v>
      </c>
      <c r="BL23" s="44"/>
      <c r="BM23" s="44">
        <v>1</v>
      </c>
      <c r="BN23" s="44">
        <v>1</v>
      </c>
      <c r="BO23" s="44">
        <v>1</v>
      </c>
      <c r="BP23" s="44">
        <v>1</v>
      </c>
      <c r="BR23" s="44">
        <v>1</v>
      </c>
      <c r="BS23" s="44">
        <v>1</v>
      </c>
      <c r="BT23" s="44">
        <v>1</v>
      </c>
      <c r="BU23" s="44">
        <v>1</v>
      </c>
      <c r="BV23" s="44"/>
      <c r="BW23" s="44">
        <v>1</v>
      </c>
      <c r="BX23" s="44">
        <v>1</v>
      </c>
      <c r="BY23" s="44">
        <v>1</v>
      </c>
      <c r="BZ23" s="44">
        <v>1</v>
      </c>
      <c r="CA23" s="44"/>
      <c r="CB23" s="44">
        <v>1</v>
      </c>
      <c r="CC23" s="44">
        <v>1</v>
      </c>
      <c r="CD23" s="44">
        <v>1</v>
      </c>
      <c r="CE23" s="44">
        <v>1</v>
      </c>
      <c r="CF23" s="44"/>
      <c r="CG23" s="45">
        <v>1</v>
      </c>
      <c r="CH23" s="45">
        <v>1</v>
      </c>
      <c r="CI23" s="44">
        <v>1</v>
      </c>
      <c r="CJ23" s="44">
        <v>1</v>
      </c>
      <c r="CK23" s="44"/>
      <c r="CL23" s="44">
        <v>1</v>
      </c>
      <c r="CM23" s="44">
        <v>1</v>
      </c>
      <c r="CN23" s="44">
        <v>1</v>
      </c>
      <c r="CO23" s="44">
        <v>1</v>
      </c>
      <c r="CP23" s="44"/>
      <c r="CQ23" s="44"/>
      <c r="CR23" s="44"/>
      <c r="CS23" s="44"/>
      <c r="CT23" s="44"/>
      <c r="CU23" s="44"/>
      <c r="CV23" s="44"/>
      <c r="CW23" s="49"/>
      <c r="CX23" s="49"/>
      <c r="CY23" s="49"/>
      <c r="CZ23" s="49"/>
      <c r="DA23" s="21">
        <f t="shared" si="4"/>
        <v>72</v>
      </c>
      <c r="DB23" s="21">
        <f t="shared" si="5"/>
        <v>0</v>
      </c>
      <c r="DC23" s="21">
        <f t="shared" si="3"/>
        <v>0</v>
      </c>
    </row>
    <row r="24" spans="1:107" ht="21.75">
      <c r="A24" s="40">
        <v>20</v>
      </c>
      <c r="B24" s="46"/>
      <c r="C24" s="47"/>
      <c r="D24" s="48"/>
      <c r="E24" s="44">
        <v>1</v>
      </c>
      <c r="F24" s="44">
        <v>1</v>
      </c>
      <c r="G24" s="44">
        <v>1</v>
      </c>
      <c r="H24" s="44">
        <v>1</v>
      </c>
      <c r="I24" s="44"/>
      <c r="J24" s="44">
        <v>1</v>
      </c>
      <c r="K24" s="44">
        <v>1</v>
      </c>
      <c r="L24" s="44">
        <v>1</v>
      </c>
      <c r="M24" s="44">
        <v>1</v>
      </c>
      <c r="N24" s="44"/>
      <c r="O24" s="44">
        <v>1</v>
      </c>
      <c r="P24" s="44">
        <v>1</v>
      </c>
      <c r="Q24" s="44">
        <v>1</v>
      </c>
      <c r="R24" s="44">
        <v>1</v>
      </c>
      <c r="S24" s="44"/>
      <c r="T24" s="44">
        <v>0</v>
      </c>
      <c r="U24" s="44">
        <v>0</v>
      </c>
      <c r="V24" s="44">
        <v>1</v>
      </c>
      <c r="W24" s="44">
        <v>1</v>
      </c>
      <c r="X24" s="44"/>
      <c r="Y24" s="44">
        <v>0</v>
      </c>
      <c r="Z24" s="44">
        <v>0</v>
      </c>
      <c r="AA24" s="44">
        <v>1</v>
      </c>
      <c r="AB24" s="44">
        <v>1</v>
      </c>
      <c r="AC24" s="44"/>
      <c r="AD24" s="44">
        <v>1</v>
      </c>
      <c r="AE24" s="44">
        <v>1</v>
      </c>
      <c r="AF24" s="44">
        <v>1</v>
      </c>
      <c r="AG24" s="44">
        <v>1</v>
      </c>
      <c r="AH24" s="44"/>
      <c r="AI24" s="44">
        <v>1</v>
      </c>
      <c r="AJ24" s="44">
        <v>1</v>
      </c>
      <c r="AK24" s="44">
        <v>1</v>
      </c>
      <c r="AL24" s="44">
        <v>1</v>
      </c>
      <c r="AM24" s="44"/>
      <c r="AN24" s="44">
        <v>1</v>
      </c>
      <c r="AO24" s="44">
        <v>1</v>
      </c>
      <c r="AP24" s="44">
        <v>1</v>
      </c>
      <c r="AQ24" s="44">
        <v>1</v>
      </c>
      <c r="AR24" s="44"/>
      <c r="AS24" s="44">
        <v>1</v>
      </c>
      <c r="AT24" s="44">
        <v>1</v>
      </c>
      <c r="AU24" s="44">
        <v>1</v>
      </c>
      <c r="AV24" s="44">
        <v>1</v>
      </c>
      <c r="AW24" s="44"/>
      <c r="AX24" s="44">
        <v>1</v>
      </c>
      <c r="AY24" s="44">
        <v>1</v>
      </c>
      <c r="AZ24" s="44">
        <v>1</v>
      </c>
      <c r="BA24" s="44">
        <v>1</v>
      </c>
      <c r="BB24" s="44"/>
      <c r="BC24" s="44">
        <v>1</v>
      </c>
      <c r="BD24" s="44">
        <v>1</v>
      </c>
      <c r="BE24" s="44">
        <v>1</v>
      </c>
      <c r="BF24" s="44">
        <v>1</v>
      </c>
      <c r="BG24" s="44"/>
      <c r="BH24" s="44">
        <v>1</v>
      </c>
      <c r="BI24" s="44">
        <v>1</v>
      </c>
      <c r="BJ24" s="44">
        <v>1</v>
      </c>
      <c r="BK24" s="44">
        <v>1</v>
      </c>
      <c r="BL24" s="44"/>
      <c r="BM24" s="44">
        <v>1</v>
      </c>
      <c r="BN24" s="44">
        <v>1</v>
      </c>
      <c r="BO24" s="44">
        <v>1</v>
      </c>
      <c r="BP24" s="44">
        <v>1</v>
      </c>
      <c r="BR24" s="44">
        <v>1</v>
      </c>
      <c r="BS24" s="44">
        <v>1</v>
      </c>
      <c r="BT24" s="44">
        <v>1</v>
      </c>
      <c r="BU24" s="44">
        <v>1</v>
      </c>
      <c r="BV24" s="44"/>
      <c r="BW24" s="44">
        <v>1</v>
      </c>
      <c r="BX24" s="44">
        <v>1</v>
      </c>
      <c r="BY24" s="44">
        <v>1</v>
      </c>
      <c r="BZ24" s="44">
        <v>1</v>
      </c>
      <c r="CA24" s="44"/>
      <c r="CB24" s="44">
        <v>1</v>
      </c>
      <c r="CC24" s="44">
        <v>1</v>
      </c>
      <c r="CD24" s="44">
        <v>1</v>
      </c>
      <c r="CE24" s="44">
        <v>1</v>
      </c>
      <c r="CF24" s="44"/>
      <c r="CG24" s="45">
        <v>1</v>
      </c>
      <c r="CH24" s="45">
        <v>1</v>
      </c>
      <c r="CI24" s="44">
        <v>1</v>
      </c>
      <c r="CJ24" s="44">
        <v>1</v>
      </c>
      <c r="CK24" s="44"/>
      <c r="CL24" s="44">
        <v>1</v>
      </c>
      <c r="CM24" s="44">
        <v>1</v>
      </c>
      <c r="CN24" s="44">
        <v>1</v>
      </c>
      <c r="CO24" s="44">
        <v>1</v>
      </c>
      <c r="CP24" s="44"/>
      <c r="CQ24" s="44"/>
      <c r="CR24" s="44"/>
      <c r="CS24" s="44"/>
      <c r="CT24" s="44"/>
      <c r="CU24" s="44"/>
      <c r="CV24" s="44"/>
      <c r="CW24" s="49"/>
      <c r="CX24" s="49"/>
      <c r="CY24" s="49"/>
      <c r="CZ24" s="49"/>
      <c r="DA24" s="21">
        <f t="shared" si="4"/>
        <v>68</v>
      </c>
      <c r="DB24" s="21">
        <f t="shared" si="5"/>
        <v>0</v>
      </c>
      <c r="DC24" s="21">
        <f t="shared" si="3"/>
        <v>4</v>
      </c>
    </row>
    <row r="25" spans="1:107" ht="21.75">
      <c r="A25" s="40">
        <v>21</v>
      </c>
      <c r="B25" s="46"/>
      <c r="C25" s="47"/>
      <c r="D25" s="48"/>
      <c r="E25" s="44">
        <v>1</v>
      </c>
      <c r="F25" s="44">
        <v>1</v>
      </c>
      <c r="G25" s="44">
        <v>1</v>
      </c>
      <c r="H25" s="44">
        <v>1</v>
      </c>
      <c r="I25" s="44"/>
      <c r="J25" s="44">
        <v>1</v>
      </c>
      <c r="K25" s="44">
        <v>1</v>
      </c>
      <c r="L25" s="44">
        <v>1</v>
      </c>
      <c r="M25" s="44">
        <v>1</v>
      </c>
      <c r="N25" s="44"/>
      <c r="O25" s="44">
        <v>1</v>
      </c>
      <c r="P25" s="44">
        <v>1</v>
      </c>
      <c r="Q25" s="44">
        <v>1</v>
      </c>
      <c r="R25" s="44">
        <v>1</v>
      </c>
      <c r="S25" s="44"/>
      <c r="T25" s="44">
        <v>1</v>
      </c>
      <c r="U25" s="44">
        <v>1</v>
      </c>
      <c r="V25" s="44">
        <v>1</v>
      </c>
      <c r="W25" s="44">
        <v>1</v>
      </c>
      <c r="X25" s="44"/>
      <c r="Y25" s="44">
        <v>0</v>
      </c>
      <c r="Z25" s="44">
        <v>0</v>
      </c>
      <c r="AA25" s="44">
        <v>1</v>
      </c>
      <c r="AB25" s="44">
        <v>1</v>
      </c>
      <c r="AC25" s="44"/>
      <c r="AD25" s="44">
        <v>1</v>
      </c>
      <c r="AE25" s="44">
        <v>1</v>
      </c>
      <c r="AF25" s="44">
        <v>1</v>
      </c>
      <c r="AG25" s="44">
        <v>1</v>
      </c>
      <c r="AH25" s="44"/>
      <c r="AI25" s="44">
        <v>1</v>
      </c>
      <c r="AJ25" s="44">
        <v>1</v>
      </c>
      <c r="AK25" s="44">
        <v>1</v>
      </c>
      <c r="AL25" s="44">
        <v>1</v>
      </c>
      <c r="AM25" s="44"/>
      <c r="AN25" s="44">
        <v>1</v>
      </c>
      <c r="AO25" s="44">
        <v>1</v>
      </c>
      <c r="AP25" s="44">
        <v>1</v>
      </c>
      <c r="AQ25" s="44">
        <v>1</v>
      </c>
      <c r="AR25" s="44"/>
      <c r="AS25" s="44">
        <v>1</v>
      </c>
      <c r="AT25" s="44">
        <v>1</v>
      </c>
      <c r="AU25" s="44">
        <v>1</v>
      </c>
      <c r="AV25" s="44">
        <v>1</v>
      </c>
      <c r="AW25" s="44"/>
      <c r="AX25" s="44">
        <v>1</v>
      </c>
      <c r="AY25" s="44">
        <v>1</v>
      </c>
      <c r="AZ25" s="44">
        <v>1</v>
      </c>
      <c r="BA25" s="44">
        <v>1</v>
      </c>
      <c r="BB25" s="44"/>
      <c r="BC25" s="44">
        <v>1</v>
      </c>
      <c r="BD25" s="44">
        <v>1</v>
      </c>
      <c r="BE25" s="44">
        <v>1</v>
      </c>
      <c r="BF25" s="44">
        <v>1</v>
      </c>
      <c r="BG25" s="44"/>
      <c r="BH25" s="44">
        <v>1</v>
      </c>
      <c r="BI25" s="44">
        <v>1</v>
      </c>
      <c r="BJ25" s="44">
        <v>1</v>
      </c>
      <c r="BK25" s="44">
        <v>1</v>
      </c>
      <c r="BL25" s="44"/>
      <c r="BM25" s="44">
        <v>1</v>
      </c>
      <c r="BN25" s="44">
        <v>1</v>
      </c>
      <c r="BO25" s="44">
        <v>1</v>
      </c>
      <c r="BP25" s="44">
        <v>1</v>
      </c>
      <c r="BR25" s="44">
        <v>1</v>
      </c>
      <c r="BS25" s="44">
        <v>1</v>
      </c>
      <c r="BT25" s="44">
        <v>1</v>
      </c>
      <c r="BU25" s="44">
        <v>1</v>
      </c>
      <c r="BV25" s="44"/>
      <c r="BW25" s="44">
        <v>1</v>
      </c>
      <c r="BX25" s="44">
        <v>1</v>
      </c>
      <c r="BY25" s="44">
        <v>1</v>
      </c>
      <c r="BZ25" s="44">
        <v>1</v>
      </c>
      <c r="CA25" s="44"/>
      <c r="CB25" s="44">
        <v>1</v>
      </c>
      <c r="CC25" s="44">
        <v>1</v>
      </c>
      <c r="CD25" s="44">
        <v>1</v>
      </c>
      <c r="CE25" s="44">
        <v>1</v>
      </c>
      <c r="CF25" s="44"/>
      <c r="CG25" s="45">
        <v>1</v>
      </c>
      <c r="CH25" s="45">
        <v>1</v>
      </c>
      <c r="CI25" s="44">
        <v>1</v>
      </c>
      <c r="CJ25" s="44">
        <v>1</v>
      </c>
      <c r="CK25" s="44"/>
      <c r="CL25" s="44">
        <v>1</v>
      </c>
      <c r="CM25" s="44">
        <v>1</v>
      </c>
      <c r="CN25" s="44">
        <v>1</v>
      </c>
      <c r="CO25" s="44">
        <v>1</v>
      </c>
      <c r="CP25" s="44"/>
      <c r="CQ25" s="44"/>
      <c r="CR25" s="44"/>
      <c r="CS25" s="44"/>
      <c r="CT25" s="44"/>
      <c r="CU25" s="44"/>
      <c r="CV25" s="44"/>
      <c r="CW25" s="49"/>
      <c r="CX25" s="49"/>
      <c r="CY25" s="49"/>
      <c r="CZ25" s="49"/>
      <c r="DA25" s="21">
        <f t="shared" si="4"/>
        <v>70</v>
      </c>
      <c r="DB25" s="21">
        <f t="shared" si="5"/>
        <v>0</v>
      </c>
      <c r="DC25" s="21">
        <f t="shared" si="3"/>
        <v>2</v>
      </c>
    </row>
    <row r="26" spans="1:107" ht="21.75">
      <c r="A26" s="40">
        <v>22</v>
      </c>
      <c r="B26" s="46"/>
      <c r="C26" s="47"/>
      <c r="D26" s="48"/>
      <c r="E26" s="44">
        <v>1</v>
      </c>
      <c r="F26" s="44">
        <v>1</v>
      </c>
      <c r="G26" s="44">
        <v>1</v>
      </c>
      <c r="H26" s="44">
        <v>1</v>
      </c>
      <c r="I26" s="44"/>
      <c r="J26" s="44">
        <v>1</v>
      </c>
      <c r="K26" s="44">
        <v>1</v>
      </c>
      <c r="L26" s="44">
        <v>1</v>
      </c>
      <c r="M26" s="44">
        <v>1</v>
      </c>
      <c r="N26" s="44"/>
      <c r="O26" s="44">
        <v>1</v>
      </c>
      <c r="P26" s="44">
        <v>1</v>
      </c>
      <c r="Q26" s="44">
        <v>1</v>
      </c>
      <c r="R26" s="44">
        <v>1</v>
      </c>
      <c r="S26" s="44"/>
      <c r="T26" s="44">
        <v>0</v>
      </c>
      <c r="U26" s="44">
        <v>0</v>
      </c>
      <c r="V26" s="44">
        <v>1</v>
      </c>
      <c r="W26" s="44">
        <v>1</v>
      </c>
      <c r="X26" s="44"/>
      <c r="Y26" s="44">
        <v>1</v>
      </c>
      <c r="Z26" s="44">
        <v>1</v>
      </c>
      <c r="AA26" s="44">
        <v>1</v>
      </c>
      <c r="AB26" s="44">
        <v>1</v>
      </c>
      <c r="AC26" s="44"/>
      <c r="AD26" s="44">
        <v>1</v>
      </c>
      <c r="AE26" s="44">
        <v>1</v>
      </c>
      <c r="AF26" s="44">
        <v>1</v>
      </c>
      <c r="AG26" s="44">
        <v>1</v>
      </c>
      <c r="AH26" s="44"/>
      <c r="AI26" s="44">
        <v>1</v>
      </c>
      <c r="AJ26" s="44">
        <v>1</v>
      </c>
      <c r="AK26" s="44">
        <v>1</v>
      </c>
      <c r="AL26" s="44">
        <v>1</v>
      </c>
      <c r="AM26" s="44"/>
      <c r="AN26" s="44">
        <v>0</v>
      </c>
      <c r="AO26" s="44">
        <v>0</v>
      </c>
      <c r="AP26" s="44">
        <v>1</v>
      </c>
      <c r="AQ26" s="44">
        <v>1</v>
      </c>
      <c r="AR26" s="44"/>
      <c r="AS26" s="44">
        <v>1</v>
      </c>
      <c r="AT26" s="44">
        <v>1</v>
      </c>
      <c r="AU26" s="44">
        <v>1</v>
      </c>
      <c r="AV26" s="44">
        <v>1</v>
      </c>
      <c r="AW26" s="44"/>
      <c r="AX26" s="44">
        <v>1</v>
      </c>
      <c r="AY26" s="44">
        <v>1</v>
      </c>
      <c r="AZ26" s="44">
        <v>1</v>
      </c>
      <c r="BA26" s="44">
        <v>1</v>
      </c>
      <c r="BB26" s="44"/>
      <c r="BC26" s="44">
        <v>1</v>
      </c>
      <c r="BD26" s="44">
        <v>1</v>
      </c>
      <c r="BE26" s="44">
        <v>1</v>
      </c>
      <c r="BF26" s="44">
        <v>1</v>
      </c>
      <c r="BG26" s="44"/>
      <c r="BH26" s="44">
        <v>1</v>
      </c>
      <c r="BI26" s="44">
        <v>1</v>
      </c>
      <c r="BJ26" s="44">
        <v>1</v>
      </c>
      <c r="BK26" s="44">
        <v>1</v>
      </c>
      <c r="BL26" s="44"/>
      <c r="BM26" s="44">
        <v>1</v>
      </c>
      <c r="BN26" s="44">
        <v>1</v>
      </c>
      <c r="BO26" s="44">
        <v>1</v>
      </c>
      <c r="BP26" s="44">
        <v>1</v>
      </c>
      <c r="BR26" s="44">
        <v>1</v>
      </c>
      <c r="BS26" s="44">
        <v>1</v>
      </c>
      <c r="BT26" s="44">
        <v>1</v>
      </c>
      <c r="BU26" s="44">
        <v>1</v>
      </c>
      <c r="BV26" s="44"/>
      <c r="BW26" s="44">
        <v>1</v>
      </c>
      <c r="BX26" s="44">
        <v>1</v>
      </c>
      <c r="BY26" s="44">
        <v>1</v>
      </c>
      <c r="BZ26" s="44">
        <v>1</v>
      </c>
      <c r="CA26" s="44"/>
      <c r="CB26" s="44">
        <v>1</v>
      </c>
      <c r="CC26" s="44">
        <v>1</v>
      </c>
      <c r="CD26" s="44">
        <v>1</v>
      </c>
      <c r="CE26" s="44">
        <v>1</v>
      </c>
      <c r="CF26" s="44"/>
      <c r="CG26" s="45">
        <v>1</v>
      </c>
      <c r="CH26" s="45">
        <v>1</v>
      </c>
      <c r="CI26" s="44">
        <v>1</v>
      </c>
      <c r="CJ26" s="44">
        <v>1</v>
      </c>
      <c r="CK26" s="44"/>
      <c r="CL26" s="44">
        <v>1</v>
      </c>
      <c r="CM26" s="44">
        <v>1</v>
      </c>
      <c r="CN26" s="44">
        <v>1</v>
      </c>
      <c r="CO26" s="44">
        <v>1</v>
      </c>
      <c r="CP26" s="44"/>
      <c r="CQ26" s="44"/>
      <c r="CR26" s="44"/>
      <c r="CS26" s="44"/>
      <c r="CT26" s="44"/>
      <c r="CU26" s="44"/>
      <c r="CV26" s="44"/>
      <c r="CW26" s="49"/>
      <c r="CX26" s="49"/>
      <c r="CY26" s="49"/>
      <c r="CZ26" s="49"/>
      <c r="DA26" s="21">
        <f t="shared" si="4"/>
        <v>68</v>
      </c>
      <c r="DB26" s="21">
        <f t="shared" si="5"/>
        <v>0</v>
      </c>
      <c r="DC26" s="21">
        <f t="shared" si="3"/>
        <v>4</v>
      </c>
    </row>
    <row r="27" spans="1:107" ht="21.75">
      <c r="A27" s="40">
        <v>23</v>
      </c>
      <c r="B27" s="46"/>
      <c r="C27" s="47"/>
      <c r="D27" s="48"/>
      <c r="E27" s="44">
        <v>1</v>
      </c>
      <c r="F27" s="44">
        <v>1</v>
      </c>
      <c r="G27" s="44">
        <v>1</v>
      </c>
      <c r="H27" s="44">
        <v>1</v>
      </c>
      <c r="I27" s="44"/>
      <c r="J27" s="44">
        <v>1</v>
      </c>
      <c r="K27" s="44">
        <v>1</v>
      </c>
      <c r="L27" s="44">
        <v>1</v>
      </c>
      <c r="M27" s="44">
        <v>1</v>
      </c>
      <c r="N27" s="44"/>
      <c r="O27" s="44">
        <v>1</v>
      </c>
      <c r="P27" s="44">
        <v>1</v>
      </c>
      <c r="Q27" s="44">
        <v>1</v>
      </c>
      <c r="R27" s="44">
        <v>1</v>
      </c>
      <c r="S27" s="44"/>
      <c r="T27" s="44">
        <v>1</v>
      </c>
      <c r="U27" s="44">
        <v>1</v>
      </c>
      <c r="V27" s="44">
        <v>1</v>
      </c>
      <c r="W27" s="44">
        <v>1</v>
      </c>
      <c r="X27" s="44"/>
      <c r="Y27" s="44">
        <v>1</v>
      </c>
      <c r="Z27" s="44">
        <v>1</v>
      </c>
      <c r="AA27" s="44">
        <v>1</v>
      </c>
      <c r="AB27" s="44">
        <v>1</v>
      </c>
      <c r="AC27" s="44"/>
      <c r="AD27" s="44">
        <v>0</v>
      </c>
      <c r="AE27" s="44">
        <v>0</v>
      </c>
      <c r="AF27" s="44">
        <v>1</v>
      </c>
      <c r="AG27" s="44">
        <v>1</v>
      </c>
      <c r="AH27" s="44"/>
      <c r="AI27" s="44">
        <v>1</v>
      </c>
      <c r="AJ27" s="44">
        <v>1</v>
      </c>
      <c r="AK27" s="44">
        <v>1</v>
      </c>
      <c r="AL27" s="44">
        <v>1</v>
      </c>
      <c r="AM27" s="44"/>
      <c r="AN27" s="44">
        <v>1</v>
      </c>
      <c r="AO27" s="44">
        <v>1</v>
      </c>
      <c r="AP27" s="44">
        <v>1</v>
      </c>
      <c r="AQ27" s="44">
        <v>1</v>
      </c>
      <c r="AR27" s="44"/>
      <c r="AS27" s="44">
        <v>1</v>
      </c>
      <c r="AT27" s="44">
        <v>1</v>
      </c>
      <c r="AU27" s="44">
        <v>1</v>
      </c>
      <c r="AV27" s="44">
        <v>1</v>
      </c>
      <c r="AW27" s="44"/>
      <c r="AX27" s="44">
        <v>1</v>
      </c>
      <c r="AY27" s="44">
        <v>1</v>
      </c>
      <c r="AZ27" s="44">
        <v>1</v>
      </c>
      <c r="BA27" s="44">
        <v>1</v>
      </c>
      <c r="BB27" s="44"/>
      <c r="BC27" s="44">
        <v>1</v>
      </c>
      <c r="BD27" s="44">
        <v>1</v>
      </c>
      <c r="BE27" s="44">
        <v>1</v>
      </c>
      <c r="BF27" s="44">
        <v>1</v>
      </c>
      <c r="BG27" s="44"/>
      <c r="BH27" s="44">
        <v>1</v>
      </c>
      <c r="BI27" s="44">
        <v>1</v>
      </c>
      <c r="BJ27" s="44">
        <v>1</v>
      </c>
      <c r="BK27" s="44">
        <v>1</v>
      </c>
      <c r="BL27" s="44"/>
      <c r="BM27" s="44">
        <v>1</v>
      </c>
      <c r="BN27" s="44">
        <v>1</v>
      </c>
      <c r="BO27" s="44">
        <v>1</v>
      </c>
      <c r="BP27" s="44">
        <v>1</v>
      </c>
      <c r="BR27" s="44">
        <v>1</v>
      </c>
      <c r="BS27" s="44">
        <v>1</v>
      </c>
      <c r="BT27" s="44">
        <v>1</v>
      </c>
      <c r="BU27" s="44">
        <v>1</v>
      </c>
      <c r="BV27" s="44"/>
      <c r="BW27" s="44">
        <v>1</v>
      </c>
      <c r="BX27" s="44">
        <v>1</v>
      </c>
      <c r="BY27" s="44">
        <v>1</v>
      </c>
      <c r="BZ27" s="44">
        <v>1</v>
      </c>
      <c r="CA27" s="44"/>
      <c r="CB27" s="44">
        <v>1</v>
      </c>
      <c r="CC27" s="44">
        <v>1</v>
      </c>
      <c r="CD27" s="44">
        <v>1</v>
      </c>
      <c r="CE27" s="44">
        <v>1</v>
      </c>
      <c r="CF27" s="44"/>
      <c r="CG27" s="45">
        <v>1</v>
      </c>
      <c r="CH27" s="45">
        <v>1</v>
      </c>
      <c r="CI27" s="44">
        <v>1</v>
      </c>
      <c r="CJ27" s="44">
        <v>1</v>
      </c>
      <c r="CK27" s="44"/>
      <c r="CL27" s="44">
        <v>1</v>
      </c>
      <c r="CM27" s="44">
        <v>1</v>
      </c>
      <c r="CN27" s="44">
        <v>1</v>
      </c>
      <c r="CO27" s="44">
        <v>1</v>
      </c>
      <c r="CP27" s="44"/>
      <c r="CQ27" s="44"/>
      <c r="CR27" s="44"/>
      <c r="CS27" s="44"/>
      <c r="CT27" s="44"/>
      <c r="CU27" s="44"/>
      <c r="CV27" s="44"/>
      <c r="CW27" s="49"/>
      <c r="CX27" s="49"/>
      <c r="CY27" s="49"/>
      <c r="CZ27" s="49"/>
      <c r="DA27" s="21">
        <f t="shared" si="4"/>
        <v>70</v>
      </c>
      <c r="DB27" s="21">
        <f t="shared" si="5"/>
        <v>0</v>
      </c>
      <c r="DC27" s="21">
        <f t="shared" si="3"/>
        <v>2</v>
      </c>
    </row>
    <row r="28" spans="1:107" ht="21.75">
      <c r="A28" s="40">
        <v>24</v>
      </c>
      <c r="B28" s="41"/>
      <c r="C28" s="42"/>
      <c r="D28" s="43"/>
      <c r="E28" s="44">
        <v>1</v>
      </c>
      <c r="F28" s="44">
        <v>1</v>
      </c>
      <c r="G28" s="44">
        <v>1</v>
      </c>
      <c r="H28" s="44">
        <v>1</v>
      </c>
      <c r="I28" s="44"/>
      <c r="J28" s="44">
        <v>1</v>
      </c>
      <c r="K28" s="44">
        <v>1</v>
      </c>
      <c r="L28" s="44">
        <v>0</v>
      </c>
      <c r="M28" s="44">
        <v>0</v>
      </c>
      <c r="N28" s="44"/>
      <c r="O28" s="44">
        <v>1</v>
      </c>
      <c r="P28" s="44">
        <v>1</v>
      </c>
      <c r="Q28" s="44">
        <v>1</v>
      </c>
      <c r="R28" s="44">
        <v>1</v>
      </c>
      <c r="S28" s="44"/>
      <c r="T28" s="44">
        <v>1</v>
      </c>
      <c r="U28" s="44">
        <v>1</v>
      </c>
      <c r="V28" s="44">
        <v>1</v>
      </c>
      <c r="W28" s="44">
        <v>1</v>
      </c>
      <c r="X28" s="44"/>
      <c r="Y28" s="44">
        <v>1</v>
      </c>
      <c r="Z28" s="44">
        <v>1</v>
      </c>
      <c r="AA28" s="44">
        <v>1</v>
      </c>
      <c r="AB28" s="44">
        <v>1</v>
      </c>
      <c r="AC28" s="44"/>
      <c r="AD28" s="44">
        <v>0</v>
      </c>
      <c r="AE28" s="44">
        <v>0</v>
      </c>
      <c r="AF28" s="44">
        <v>1</v>
      </c>
      <c r="AG28" s="44">
        <v>1</v>
      </c>
      <c r="AH28" s="44"/>
      <c r="AI28" s="44">
        <v>1</v>
      </c>
      <c r="AJ28" s="44">
        <v>1</v>
      </c>
      <c r="AK28" s="44">
        <v>1</v>
      </c>
      <c r="AL28" s="44">
        <v>1</v>
      </c>
      <c r="AM28" s="44"/>
      <c r="AN28" s="44">
        <v>1</v>
      </c>
      <c r="AO28" s="44">
        <v>1</v>
      </c>
      <c r="AP28" s="44">
        <v>1</v>
      </c>
      <c r="AQ28" s="44">
        <v>1</v>
      </c>
      <c r="AR28" s="44"/>
      <c r="AS28" s="44">
        <v>1</v>
      </c>
      <c r="AT28" s="44">
        <v>1</v>
      </c>
      <c r="AU28" s="44">
        <v>1</v>
      </c>
      <c r="AV28" s="44">
        <v>1</v>
      </c>
      <c r="AW28" s="44"/>
      <c r="AX28" s="44">
        <v>1</v>
      </c>
      <c r="AY28" s="44">
        <v>1</v>
      </c>
      <c r="AZ28" s="44">
        <v>1</v>
      </c>
      <c r="BA28" s="44">
        <v>1</v>
      </c>
      <c r="BB28" s="44"/>
      <c r="BC28" s="44">
        <v>1</v>
      </c>
      <c r="BD28" s="44">
        <v>1</v>
      </c>
      <c r="BE28" s="44">
        <v>1</v>
      </c>
      <c r="BF28" s="44">
        <v>1</v>
      </c>
      <c r="BG28" s="44"/>
      <c r="BH28" s="44">
        <v>1</v>
      </c>
      <c r="BI28" s="44">
        <v>1</v>
      </c>
      <c r="BJ28" s="44">
        <v>1</v>
      </c>
      <c r="BK28" s="44">
        <v>1</v>
      </c>
      <c r="BL28" s="44"/>
      <c r="BM28" s="44">
        <v>1</v>
      </c>
      <c r="BN28" s="44">
        <v>1</v>
      </c>
      <c r="BO28" s="44">
        <v>1</v>
      </c>
      <c r="BP28" s="44">
        <v>1</v>
      </c>
      <c r="BR28" s="44">
        <v>1</v>
      </c>
      <c r="BS28" s="44">
        <v>1</v>
      </c>
      <c r="BT28" s="44">
        <v>1</v>
      </c>
      <c r="BU28" s="44">
        <v>1</v>
      </c>
      <c r="BV28" s="44"/>
      <c r="BW28" s="44">
        <v>1</v>
      </c>
      <c r="BX28" s="44">
        <v>1</v>
      </c>
      <c r="BY28" s="44">
        <v>1</v>
      </c>
      <c r="BZ28" s="44">
        <v>1</v>
      </c>
      <c r="CA28" s="44"/>
      <c r="CB28" s="44">
        <v>1</v>
      </c>
      <c r="CC28" s="44">
        <v>1</v>
      </c>
      <c r="CD28" s="44">
        <v>0</v>
      </c>
      <c r="CE28" s="44">
        <v>0</v>
      </c>
      <c r="CF28" s="44"/>
      <c r="CG28" s="45">
        <v>1</v>
      </c>
      <c r="CH28" s="45">
        <v>1</v>
      </c>
      <c r="CI28" s="44">
        <v>1</v>
      </c>
      <c r="CJ28" s="44">
        <v>1</v>
      </c>
      <c r="CK28" s="44"/>
      <c r="CL28" s="44">
        <v>1</v>
      </c>
      <c r="CM28" s="44">
        <v>1</v>
      </c>
      <c r="CN28" s="44">
        <v>1</v>
      </c>
      <c r="CO28" s="44">
        <v>1</v>
      </c>
      <c r="CP28" s="44"/>
      <c r="CQ28" s="44"/>
      <c r="CR28" s="44"/>
      <c r="CS28" s="44"/>
      <c r="CT28" s="44"/>
      <c r="CU28" s="44"/>
      <c r="CV28" s="44"/>
      <c r="CW28" s="49"/>
      <c r="CX28" s="49"/>
      <c r="CY28" s="49"/>
      <c r="CZ28" s="49"/>
      <c r="DA28" s="21">
        <f t="shared" si="4"/>
        <v>66</v>
      </c>
      <c r="DB28" s="21">
        <f t="shared" si="5"/>
        <v>0</v>
      </c>
      <c r="DC28" s="21">
        <f t="shared" si="3"/>
        <v>6</v>
      </c>
    </row>
    <row r="29" spans="1:107" ht="21.75">
      <c r="A29" s="40">
        <v>25</v>
      </c>
      <c r="B29" s="41"/>
      <c r="C29" s="42"/>
      <c r="D29" s="43"/>
      <c r="E29" s="44">
        <v>1</v>
      </c>
      <c r="F29" s="44">
        <v>1</v>
      </c>
      <c r="G29" s="44">
        <v>1</v>
      </c>
      <c r="H29" s="44">
        <v>1</v>
      </c>
      <c r="I29" s="44"/>
      <c r="J29" s="44">
        <v>1</v>
      </c>
      <c r="K29" s="44">
        <v>1</v>
      </c>
      <c r="L29" s="44">
        <v>1</v>
      </c>
      <c r="M29" s="44">
        <v>1</v>
      </c>
      <c r="N29" s="44"/>
      <c r="O29" s="44">
        <v>1</v>
      </c>
      <c r="P29" s="44">
        <v>1</v>
      </c>
      <c r="Q29" s="44">
        <v>0</v>
      </c>
      <c r="R29" s="44">
        <v>0</v>
      </c>
      <c r="S29" s="44"/>
      <c r="T29" s="44">
        <v>1</v>
      </c>
      <c r="U29" s="44">
        <v>1</v>
      </c>
      <c r="V29" s="44">
        <v>1</v>
      </c>
      <c r="W29" s="44">
        <v>1</v>
      </c>
      <c r="X29" s="44"/>
      <c r="Y29" s="44">
        <v>1</v>
      </c>
      <c r="Z29" s="44">
        <v>1</v>
      </c>
      <c r="AA29" s="44">
        <v>1</v>
      </c>
      <c r="AB29" s="44">
        <v>1</v>
      </c>
      <c r="AC29" s="44"/>
      <c r="AD29" s="44">
        <v>1</v>
      </c>
      <c r="AE29" s="44">
        <v>1</v>
      </c>
      <c r="AF29" s="44">
        <v>1</v>
      </c>
      <c r="AG29" s="44">
        <v>1</v>
      </c>
      <c r="AH29" s="44"/>
      <c r="AI29" s="44">
        <v>1</v>
      </c>
      <c r="AJ29" s="44">
        <v>1</v>
      </c>
      <c r="AK29" s="44">
        <v>1</v>
      </c>
      <c r="AL29" s="44">
        <v>1</v>
      </c>
      <c r="AM29" s="44"/>
      <c r="AN29" s="44">
        <v>1</v>
      </c>
      <c r="AO29" s="44">
        <v>1</v>
      </c>
      <c r="AP29" s="44">
        <v>1</v>
      </c>
      <c r="AQ29" s="44">
        <v>1</v>
      </c>
      <c r="AR29" s="44"/>
      <c r="AS29" s="44">
        <v>1</v>
      </c>
      <c r="AT29" s="44">
        <v>1</v>
      </c>
      <c r="AU29" s="44">
        <v>1</v>
      </c>
      <c r="AV29" s="44">
        <v>1</v>
      </c>
      <c r="AW29" s="44"/>
      <c r="AX29" s="44">
        <v>1</v>
      </c>
      <c r="AY29" s="44">
        <v>1</v>
      </c>
      <c r="AZ29" s="44">
        <v>1</v>
      </c>
      <c r="BA29" s="44">
        <v>1</v>
      </c>
      <c r="BB29" s="44"/>
      <c r="BC29" s="44">
        <v>1</v>
      </c>
      <c r="BD29" s="44">
        <v>1</v>
      </c>
      <c r="BE29" s="44">
        <v>1</v>
      </c>
      <c r="BF29" s="44">
        <v>1</v>
      </c>
      <c r="BG29" s="44"/>
      <c r="BH29" s="44">
        <v>1</v>
      </c>
      <c r="BI29" s="44">
        <v>1</v>
      </c>
      <c r="BJ29" s="44">
        <v>1</v>
      </c>
      <c r="BK29" s="44">
        <v>1</v>
      </c>
      <c r="BL29" s="44"/>
      <c r="BM29" s="44">
        <v>1</v>
      </c>
      <c r="BN29" s="44">
        <v>1</v>
      </c>
      <c r="BO29" s="44">
        <v>1</v>
      </c>
      <c r="BP29" s="44">
        <v>1</v>
      </c>
      <c r="BR29" s="44">
        <v>1</v>
      </c>
      <c r="BS29" s="44">
        <v>1</v>
      </c>
      <c r="BT29" s="44">
        <v>0</v>
      </c>
      <c r="BU29" s="44">
        <v>0</v>
      </c>
      <c r="BV29" s="44"/>
      <c r="BW29" s="44">
        <v>1</v>
      </c>
      <c r="BX29" s="44">
        <v>1</v>
      </c>
      <c r="BY29" s="44">
        <v>1</v>
      </c>
      <c r="BZ29" s="44">
        <v>1</v>
      </c>
      <c r="CA29" s="44"/>
      <c r="CB29" s="44">
        <v>1</v>
      </c>
      <c r="CC29" s="44">
        <v>1</v>
      </c>
      <c r="CD29" s="44">
        <v>0</v>
      </c>
      <c r="CE29" s="44">
        <v>0</v>
      </c>
      <c r="CF29" s="44"/>
      <c r="CG29" s="45">
        <v>1</v>
      </c>
      <c r="CH29" s="45">
        <v>1</v>
      </c>
      <c r="CI29" s="44">
        <v>1</v>
      </c>
      <c r="CJ29" s="44">
        <v>1</v>
      </c>
      <c r="CK29" s="44"/>
      <c r="CL29" s="44">
        <v>1</v>
      </c>
      <c r="CM29" s="44">
        <v>1</v>
      </c>
      <c r="CN29" s="44">
        <v>1</v>
      </c>
      <c r="CO29" s="44">
        <v>1</v>
      </c>
      <c r="CP29" s="44"/>
      <c r="CQ29" s="44"/>
      <c r="CR29" s="44"/>
      <c r="CS29" s="44"/>
      <c r="CT29" s="44"/>
      <c r="CU29" s="44"/>
      <c r="CV29" s="44"/>
      <c r="CW29" s="32"/>
      <c r="CX29" s="32"/>
      <c r="CY29" s="32"/>
      <c r="CZ29" s="32"/>
      <c r="DA29" s="21">
        <f>SUM(E29:CZ29)</f>
        <v>66</v>
      </c>
      <c r="DB29" s="21">
        <f>COUNTIF(E29:CZ29,"ล")</f>
        <v>0</v>
      </c>
      <c r="DC29" s="21">
        <f t="shared" si="3"/>
        <v>6</v>
      </c>
    </row>
    <row r="30" spans="1:107" ht="21.75">
      <c r="A30" s="40">
        <v>26</v>
      </c>
      <c r="B30" s="46"/>
      <c r="C30" s="47"/>
      <c r="D30" s="48"/>
      <c r="E30" s="44">
        <v>1</v>
      </c>
      <c r="F30" s="44">
        <v>1</v>
      </c>
      <c r="G30" s="44">
        <v>1</v>
      </c>
      <c r="H30" s="44">
        <v>1</v>
      </c>
      <c r="I30" s="44"/>
      <c r="J30" s="44">
        <v>1</v>
      </c>
      <c r="K30" s="44">
        <v>1</v>
      </c>
      <c r="L30" s="44">
        <v>1</v>
      </c>
      <c r="M30" s="44">
        <v>1</v>
      </c>
      <c r="N30" s="44"/>
      <c r="O30" s="44">
        <v>1</v>
      </c>
      <c r="P30" s="44">
        <v>1</v>
      </c>
      <c r="Q30" s="44">
        <v>1</v>
      </c>
      <c r="R30" s="44">
        <v>1</v>
      </c>
      <c r="S30" s="44"/>
      <c r="T30" s="44">
        <v>1</v>
      </c>
      <c r="U30" s="44">
        <v>1</v>
      </c>
      <c r="V30" s="44">
        <v>1</v>
      </c>
      <c r="W30" s="44">
        <v>1</v>
      </c>
      <c r="X30" s="44"/>
      <c r="Y30" s="44">
        <v>1</v>
      </c>
      <c r="Z30" s="44">
        <v>1</v>
      </c>
      <c r="AA30" s="44">
        <v>1</v>
      </c>
      <c r="AB30" s="44">
        <v>1</v>
      </c>
      <c r="AC30" s="44"/>
      <c r="AD30" s="44">
        <v>0</v>
      </c>
      <c r="AE30" s="44">
        <v>0</v>
      </c>
      <c r="AF30" s="44">
        <v>1</v>
      </c>
      <c r="AG30" s="44">
        <v>1</v>
      </c>
      <c r="AH30" s="44"/>
      <c r="AI30" s="44">
        <v>1</v>
      </c>
      <c r="AJ30" s="44">
        <v>1</v>
      </c>
      <c r="AK30" s="44">
        <v>1</v>
      </c>
      <c r="AL30" s="44">
        <v>1</v>
      </c>
      <c r="AM30" s="44"/>
      <c r="AN30" s="44">
        <v>1</v>
      </c>
      <c r="AO30" s="44">
        <v>1</v>
      </c>
      <c r="AP30" s="44">
        <v>1</v>
      </c>
      <c r="AQ30" s="44">
        <v>1</v>
      </c>
      <c r="AR30" s="44"/>
      <c r="AS30" s="44">
        <v>1</v>
      </c>
      <c r="AT30" s="44">
        <v>1</v>
      </c>
      <c r="AU30" s="44">
        <v>1</v>
      </c>
      <c r="AV30" s="44">
        <v>1</v>
      </c>
      <c r="AW30" s="44"/>
      <c r="AX30" s="44">
        <v>1</v>
      </c>
      <c r="AY30" s="44">
        <v>1</v>
      </c>
      <c r="AZ30" s="44" t="s">
        <v>143</v>
      </c>
      <c r="BA30" s="44" t="s">
        <v>143</v>
      </c>
      <c r="BB30" s="44"/>
      <c r="BC30" s="44">
        <v>1</v>
      </c>
      <c r="BD30" s="44">
        <v>1</v>
      </c>
      <c r="BE30" s="44">
        <v>1</v>
      </c>
      <c r="BF30" s="44">
        <v>1</v>
      </c>
      <c r="BG30" s="44"/>
      <c r="BH30" s="44" t="s">
        <v>143</v>
      </c>
      <c r="BI30" s="44" t="s">
        <v>143</v>
      </c>
      <c r="BJ30" s="44">
        <v>1</v>
      </c>
      <c r="BK30" s="44">
        <v>1</v>
      </c>
      <c r="BL30" s="44"/>
      <c r="BM30" s="44">
        <v>1</v>
      </c>
      <c r="BN30" s="44">
        <v>1</v>
      </c>
      <c r="BO30" s="44">
        <v>1</v>
      </c>
      <c r="BP30" s="44">
        <v>1</v>
      </c>
      <c r="BR30" s="44">
        <v>1</v>
      </c>
      <c r="BS30" s="44">
        <v>1</v>
      </c>
      <c r="BT30" s="44">
        <v>1</v>
      </c>
      <c r="BU30" s="44">
        <v>1</v>
      </c>
      <c r="BV30" s="44"/>
      <c r="BW30" s="44">
        <v>1</v>
      </c>
      <c r="BX30" s="44">
        <v>1</v>
      </c>
      <c r="BY30" s="44">
        <v>1</v>
      </c>
      <c r="BZ30" s="44">
        <v>1</v>
      </c>
      <c r="CA30" s="44"/>
      <c r="CB30" s="44">
        <v>1</v>
      </c>
      <c r="CC30" s="44">
        <v>1</v>
      </c>
      <c r="CD30" s="44">
        <v>1</v>
      </c>
      <c r="CE30" s="44">
        <v>1</v>
      </c>
      <c r="CF30" s="44"/>
      <c r="CG30" s="45">
        <v>1</v>
      </c>
      <c r="CH30" s="45">
        <v>1</v>
      </c>
      <c r="CI30" s="44">
        <v>1</v>
      </c>
      <c r="CJ30" s="44">
        <v>1</v>
      </c>
      <c r="CK30" s="44"/>
      <c r="CL30" s="44">
        <v>1</v>
      </c>
      <c r="CM30" s="44">
        <v>1</v>
      </c>
      <c r="CN30" s="44">
        <v>1</v>
      </c>
      <c r="CO30" s="44">
        <v>1</v>
      </c>
      <c r="CP30" s="44"/>
      <c r="CQ30" s="44"/>
      <c r="CR30" s="44"/>
      <c r="CS30" s="44"/>
      <c r="CT30" s="44"/>
      <c r="CU30" s="44"/>
      <c r="CV30" s="44"/>
      <c r="CW30" s="32"/>
      <c r="CX30" s="32"/>
      <c r="CY30" s="32"/>
      <c r="CZ30" s="32"/>
      <c r="DA30" s="21">
        <f aca="true" t="shared" si="6" ref="DA30:DA40">SUM(E30:CZ30)</f>
        <v>66</v>
      </c>
      <c r="DB30" s="21">
        <f>COUNTIF(E30:CZ30,"ล")</f>
        <v>4</v>
      </c>
      <c r="DC30" s="21">
        <f t="shared" si="3"/>
        <v>2</v>
      </c>
    </row>
    <row r="31" spans="1:107" ht="21.75">
      <c r="A31" s="40">
        <v>27</v>
      </c>
      <c r="B31" s="41"/>
      <c r="C31" s="42"/>
      <c r="D31" s="43"/>
      <c r="E31" s="44">
        <v>1</v>
      </c>
      <c r="F31" s="44">
        <v>1</v>
      </c>
      <c r="G31" s="44">
        <v>1</v>
      </c>
      <c r="H31" s="44">
        <v>1</v>
      </c>
      <c r="I31" s="44"/>
      <c r="J31" s="44">
        <v>1</v>
      </c>
      <c r="K31" s="44">
        <v>1</v>
      </c>
      <c r="L31" s="44">
        <v>1</v>
      </c>
      <c r="M31" s="44">
        <v>1</v>
      </c>
      <c r="N31" s="44"/>
      <c r="O31" s="44">
        <v>1</v>
      </c>
      <c r="P31" s="44">
        <v>1</v>
      </c>
      <c r="Q31" s="44">
        <v>1</v>
      </c>
      <c r="R31" s="44">
        <v>1</v>
      </c>
      <c r="S31" s="44"/>
      <c r="T31" s="44">
        <v>1</v>
      </c>
      <c r="U31" s="44">
        <v>1</v>
      </c>
      <c r="V31" s="44">
        <v>1</v>
      </c>
      <c r="W31" s="44">
        <v>1</v>
      </c>
      <c r="X31" s="44"/>
      <c r="Y31" s="44">
        <v>1</v>
      </c>
      <c r="Z31" s="44">
        <v>1</v>
      </c>
      <c r="AA31" s="44">
        <v>0</v>
      </c>
      <c r="AB31" s="44">
        <v>0</v>
      </c>
      <c r="AC31" s="44"/>
      <c r="AD31" s="44">
        <v>1</v>
      </c>
      <c r="AE31" s="44">
        <v>1</v>
      </c>
      <c r="AF31" s="44">
        <v>1</v>
      </c>
      <c r="AG31" s="44">
        <v>1</v>
      </c>
      <c r="AH31" s="44"/>
      <c r="AI31" s="44">
        <v>1</v>
      </c>
      <c r="AJ31" s="44">
        <v>1</v>
      </c>
      <c r="AK31" s="44">
        <v>1</v>
      </c>
      <c r="AL31" s="44">
        <v>1</v>
      </c>
      <c r="AM31" s="44"/>
      <c r="AN31" s="44">
        <v>1</v>
      </c>
      <c r="AO31" s="44">
        <v>1</v>
      </c>
      <c r="AP31" s="44">
        <v>1</v>
      </c>
      <c r="AQ31" s="44">
        <v>1</v>
      </c>
      <c r="AR31" s="44"/>
      <c r="AS31" s="44">
        <v>1</v>
      </c>
      <c r="AT31" s="44">
        <v>1</v>
      </c>
      <c r="AU31" s="44">
        <v>1</v>
      </c>
      <c r="AV31" s="44">
        <v>1</v>
      </c>
      <c r="AW31" s="44"/>
      <c r="AX31" s="44">
        <v>1</v>
      </c>
      <c r="AY31" s="44">
        <v>1</v>
      </c>
      <c r="AZ31" s="44" t="s">
        <v>143</v>
      </c>
      <c r="BA31" s="44" t="s">
        <v>143</v>
      </c>
      <c r="BB31" s="44"/>
      <c r="BC31" s="44">
        <v>1</v>
      </c>
      <c r="BD31" s="44">
        <v>1</v>
      </c>
      <c r="BE31" s="44">
        <v>1</v>
      </c>
      <c r="BF31" s="44">
        <v>1</v>
      </c>
      <c r="BG31" s="44"/>
      <c r="BH31" s="44">
        <v>1</v>
      </c>
      <c r="BI31" s="44">
        <v>1</v>
      </c>
      <c r="BJ31" s="44">
        <v>1</v>
      </c>
      <c r="BK31" s="44">
        <v>1</v>
      </c>
      <c r="BL31" s="44"/>
      <c r="BM31" s="44">
        <v>1</v>
      </c>
      <c r="BN31" s="44">
        <v>1</v>
      </c>
      <c r="BO31" s="44">
        <v>1</v>
      </c>
      <c r="BP31" s="44">
        <v>1</v>
      </c>
      <c r="BR31" s="44" t="s">
        <v>143</v>
      </c>
      <c r="BS31" s="44" t="s">
        <v>143</v>
      </c>
      <c r="BT31" s="44">
        <v>1</v>
      </c>
      <c r="BU31" s="44">
        <v>1</v>
      </c>
      <c r="BV31" s="44"/>
      <c r="BW31" s="44">
        <v>1</v>
      </c>
      <c r="BX31" s="44">
        <v>1</v>
      </c>
      <c r="BY31" s="44">
        <v>1</v>
      </c>
      <c r="BZ31" s="44">
        <v>1</v>
      </c>
      <c r="CA31" s="44"/>
      <c r="CB31" s="44">
        <v>1</v>
      </c>
      <c r="CC31" s="44">
        <v>1</v>
      </c>
      <c r="CD31" s="44">
        <v>1</v>
      </c>
      <c r="CE31" s="44">
        <v>1</v>
      </c>
      <c r="CF31" s="44"/>
      <c r="CG31" s="45">
        <v>1</v>
      </c>
      <c r="CH31" s="45">
        <v>1</v>
      </c>
      <c r="CI31" s="44">
        <v>1</v>
      </c>
      <c r="CJ31" s="44">
        <v>1</v>
      </c>
      <c r="CK31" s="44"/>
      <c r="CL31" s="44">
        <v>1</v>
      </c>
      <c r="CM31" s="44">
        <v>1</v>
      </c>
      <c r="CN31" s="44">
        <v>1</v>
      </c>
      <c r="CO31" s="44">
        <v>1</v>
      </c>
      <c r="CP31" s="44"/>
      <c r="CQ31" s="44"/>
      <c r="CR31" s="44"/>
      <c r="CS31" s="44"/>
      <c r="CT31" s="44"/>
      <c r="CU31" s="44"/>
      <c r="CV31" s="44"/>
      <c r="CW31" s="49"/>
      <c r="CX31" s="49"/>
      <c r="CY31" s="49"/>
      <c r="CZ31" s="49"/>
      <c r="DA31" s="21">
        <f t="shared" si="6"/>
        <v>66</v>
      </c>
      <c r="DB31" s="21">
        <f aca="true" t="shared" si="7" ref="DB31:DB40">COUNTIF(E31:CZ31,"ล")</f>
        <v>4</v>
      </c>
      <c r="DC31" s="21">
        <f t="shared" si="3"/>
        <v>2</v>
      </c>
    </row>
    <row r="32" spans="1:107" ht="21.75">
      <c r="A32" s="40">
        <v>28</v>
      </c>
      <c r="B32" s="41"/>
      <c r="C32" s="42"/>
      <c r="D32" s="43"/>
      <c r="E32" s="44">
        <v>1</v>
      </c>
      <c r="F32" s="44">
        <v>1</v>
      </c>
      <c r="G32" s="44">
        <v>1</v>
      </c>
      <c r="H32" s="44">
        <v>1</v>
      </c>
      <c r="I32" s="44"/>
      <c r="J32" s="44">
        <v>1</v>
      </c>
      <c r="K32" s="44">
        <v>1</v>
      </c>
      <c r="L32" s="44">
        <v>1</v>
      </c>
      <c r="M32" s="44">
        <v>1</v>
      </c>
      <c r="N32" s="44"/>
      <c r="O32" s="44">
        <v>1</v>
      </c>
      <c r="P32" s="44">
        <v>1</v>
      </c>
      <c r="Q32" s="44">
        <v>1</v>
      </c>
      <c r="R32" s="44">
        <v>1</v>
      </c>
      <c r="S32" s="44"/>
      <c r="T32" s="44">
        <v>1</v>
      </c>
      <c r="U32" s="44">
        <v>1</v>
      </c>
      <c r="V32" s="44">
        <v>1</v>
      </c>
      <c r="W32" s="44">
        <v>1</v>
      </c>
      <c r="X32" s="44"/>
      <c r="Y32" s="44">
        <v>1</v>
      </c>
      <c r="Z32" s="44">
        <v>1</v>
      </c>
      <c r="AA32" s="44">
        <v>1</v>
      </c>
      <c r="AB32" s="44">
        <v>1</v>
      </c>
      <c r="AC32" s="44"/>
      <c r="AD32" s="44">
        <v>1</v>
      </c>
      <c r="AE32" s="44">
        <v>1</v>
      </c>
      <c r="AF32" s="44">
        <v>1</v>
      </c>
      <c r="AG32" s="44">
        <v>1</v>
      </c>
      <c r="AH32" s="44"/>
      <c r="AI32" s="44">
        <v>1</v>
      </c>
      <c r="AJ32" s="44">
        <v>1</v>
      </c>
      <c r="AK32" s="44">
        <v>1</v>
      </c>
      <c r="AL32" s="44">
        <v>1</v>
      </c>
      <c r="AM32" s="44"/>
      <c r="AN32" s="44">
        <v>1</v>
      </c>
      <c r="AO32" s="44">
        <v>1</v>
      </c>
      <c r="AP32" s="44">
        <v>1</v>
      </c>
      <c r="AQ32" s="44">
        <v>1</v>
      </c>
      <c r="AR32" s="44"/>
      <c r="AS32" s="44">
        <v>1</v>
      </c>
      <c r="AT32" s="44">
        <v>1</v>
      </c>
      <c r="AU32" s="44">
        <v>1</v>
      </c>
      <c r="AV32" s="44">
        <v>1</v>
      </c>
      <c r="AW32" s="44"/>
      <c r="AX32" s="44">
        <v>1</v>
      </c>
      <c r="AY32" s="44">
        <v>1</v>
      </c>
      <c r="AZ32" s="44" t="s">
        <v>143</v>
      </c>
      <c r="BA32" s="44" t="s">
        <v>143</v>
      </c>
      <c r="BB32" s="44"/>
      <c r="BC32" s="44">
        <v>1</v>
      </c>
      <c r="BD32" s="44">
        <v>1</v>
      </c>
      <c r="BE32" s="44">
        <v>1</v>
      </c>
      <c r="BF32" s="44">
        <v>1</v>
      </c>
      <c r="BG32" s="44"/>
      <c r="BH32" s="44">
        <v>1</v>
      </c>
      <c r="BI32" s="44">
        <v>1</v>
      </c>
      <c r="BJ32" s="44">
        <v>1</v>
      </c>
      <c r="BK32" s="44">
        <v>1</v>
      </c>
      <c r="BL32" s="44"/>
      <c r="BM32" s="44">
        <v>1</v>
      </c>
      <c r="BN32" s="44">
        <v>1</v>
      </c>
      <c r="BO32" s="44">
        <v>1</v>
      </c>
      <c r="BP32" s="44">
        <v>1</v>
      </c>
      <c r="BR32" s="44">
        <v>1</v>
      </c>
      <c r="BS32" s="44">
        <v>1</v>
      </c>
      <c r="BT32" s="44">
        <v>1</v>
      </c>
      <c r="BU32" s="44">
        <v>1</v>
      </c>
      <c r="BV32" s="44"/>
      <c r="BW32" s="44">
        <v>1</v>
      </c>
      <c r="BX32" s="44">
        <v>1</v>
      </c>
      <c r="BY32" s="44">
        <v>1</v>
      </c>
      <c r="BZ32" s="44">
        <v>1</v>
      </c>
      <c r="CA32" s="44"/>
      <c r="CB32" s="44">
        <v>1</v>
      </c>
      <c r="CC32" s="44">
        <v>1</v>
      </c>
      <c r="CD32" s="44">
        <v>1</v>
      </c>
      <c r="CE32" s="44">
        <v>1</v>
      </c>
      <c r="CF32" s="44"/>
      <c r="CG32" s="45">
        <v>1</v>
      </c>
      <c r="CH32" s="45">
        <v>1</v>
      </c>
      <c r="CI32" s="44">
        <v>1</v>
      </c>
      <c r="CJ32" s="44">
        <v>1</v>
      </c>
      <c r="CK32" s="44"/>
      <c r="CL32" s="44">
        <v>1</v>
      </c>
      <c r="CM32" s="44">
        <v>1</v>
      </c>
      <c r="CN32" s="44">
        <v>1</v>
      </c>
      <c r="CO32" s="44">
        <v>1</v>
      </c>
      <c r="CP32" s="44"/>
      <c r="CQ32" s="44"/>
      <c r="CR32" s="44"/>
      <c r="CS32" s="44"/>
      <c r="CT32" s="44"/>
      <c r="CU32" s="44"/>
      <c r="CV32" s="44"/>
      <c r="CW32" s="49"/>
      <c r="CX32" s="49"/>
      <c r="CY32" s="49"/>
      <c r="CZ32" s="49"/>
      <c r="DA32" s="21">
        <f t="shared" si="6"/>
        <v>70</v>
      </c>
      <c r="DB32" s="21">
        <f t="shared" si="7"/>
        <v>2</v>
      </c>
      <c r="DC32" s="21">
        <f t="shared" si="3"/>
        <v>0</v>
      </c>
    </row>
    <row r="33" spans="1:107" ht="21.75">
      <c r="A33" s="40">
        <v>29</v>
      </c>
      <c r="B33" s="52"/>
      <c r="C33" s="53"/>
      <c r="D33" s="54"/>
      <c r="E33" s="44">
        <v>1</v>
      </c>
      <c r="F33" s="44">
        <v>1</v>
      </c>
      <c r="G33" s="44">
        <v>1</v>
      </c>
      <c r="H33" s="44">
        <v>1</v>
      </c>
      <c r="I33" s="44"/>
      <c r="J33" s="44">
        <v>1</v>
      </c>
      <c r="K33" s="44">
        <v>1</v>
      </c>
      <c r="L33" s="44">
        <v>1</v>
      </c>
      <c r="M33" s="44">
        <v>1</v>
      </c>
      <c r="N33" s="44"/>
      <c r="O33" s="44">
        <v>1</v>
      </c>
      <c r="P33" s="44">
        <v>1</v>
      </c>
      <c r="Q33" s="44">
        <v>0</v>
      </c>
      <c r="R33" s="44">
        <v>0</v>
      </c>
      <c r="S33" s="44"/>
      <c r="T33" s="44">
        <v>1</v>
      </c>
      <c r="U33" s="44">
        <v>1</v>
      </c>
      <c r="V33" s="44">
        <v>1</v>
      </c>
      <c r="W33" s="44">
        <v>1</v>
      </c>
      <c r="X33" s="44"/>
      <c r="Y33" s="44">
        <v>0</v>
      </c>
      <c r="Z33" s="44">
        <v>0</v>
      </c>
      <c r="AA33" s="44">
        <v>1</v>
      </c>
      <c r="AB33" s="44">
        <v>1</v>
      </c>
      <c r="AC33" s="44"/>
      <c r="AD33" s="44">
        <v>1</v>
      </c>
      <c r="AE33" s="44">
        <v>1</v>
      </c>
      <c r="AF33" s="44">
        <v>1</v>
      </c>
      <c r="AG33" s="44">
        <v>1</v>
      </c>
      <c r="AH33" s="44"/>
      <c r="AI33" s="44">
        <v>1</v>
      </c>
      <c r="AJ33" s="44">
        <v>1</v>
      </c>
      <c r="AK33" s="44">
        <v>1</v>
      </c>
      <c r="AL33" s="44">
        <v>1</v>
      </c>
      <c r="AM33" s="44"/>
      <c r="AN33" s="44">
        <v>1</v>
      </c>
      <c r="AO33" s="44">
        <v>1</v>
      </c>
      <c r="AP33" s="44">
        <v>1</v>
      </c>
      <c r="AQ33" s="44">
        <v>1</v>
      </c>
      <c r="AR33" s="44"/>
      <c r="AS33" s="44">
        <v>1</v>
      </c>
      <c r="AT33" s="44">
        <v>1</v>
      </c>
      <c r="AU33" s="44">
        <v>1</v>
      </c>
      <c r="AV33" s="44">
        <v>1</v>
      </c>
      <c r="AW33" s="44"/>
      <c r="AX33" s="44">
        <v>1</v>
      </c>
      <c r="AY33" s="44">
        <v>1</v>
      </c>
      <c r="AZ33" s="44" t="s">
        <v>143</v>
      </c>
      <c r="BA33" s="44" t="s">
        <v>143</v>
      </c>
      <c r="BB33" s="44"/>
      <c r="BC33" s="44">
        <v>1</v>
      </c>
      <c r="BD33" s="44">
        <v>1</v>
      </c>
      <c r="BE33" s="44">
        <v>1</v>
      </c>
      <c r="BF33" s="44">
        <v>1</v>
      </c>
      <c r="BG33" s="44"/>
      <c r="BH33" s="44">
        <v>1</v>
      </c>
      <c r="BI33" s="44">
        <v>1</v>
      </c>
      <c r="BJ33" s="44">
        <v>1</v>
      </c>
      <c r="BK33" s="44">
        <v>1</v>
      </c>
      <c r="BL33" s="44"/>
      <c r="BM33" s="44">
        <v>1</v>
      </c>
      <c r="BN33" s="44">
        <v>1</v>
      </c>
      <c r="BO33" s="44">
        <v>1</v>
      </c>
      <c r="BP33" s="44">
        <v>1</v>
      </c>
      <c r="BR33" s="44">
        <v>1</v>
      </c>
      <c r="BS33" s="44">
        <v>1</v>
      </c>
      <c r="BT33" s="44">
        <v>1</v>
      </c>
      <c r="BU33" s="44">
        <v>1</v>
      </c>
      <c r="BV33" s="44"/>
      <c r="BW33" s="44">
        <v>1</v>
      </c>
      <c r="BX33" s="44">
        <v>1</v>
      </c>
      <c r="BY33" s="44">
        <v>1</v>
      </c>
      <c r="BZ33" s="44">
        <v>1</v>
      </c>
      <c r="CA33" s="44"/>
      <c r="CB33" s="44">
        <v>1</v>
      </c>
      <c r="CC33" s="44">
        <v>1</v>
      </c>
      <c r="CD33" s="44">
        <v>1</v>
      </c>
      <c r="CE33" s="44">
        <v>1</v>
      </c>
      <c r="CF33" s="44"/>
      <c r="CG33" s="45">
        <v>1</v>
      </c>
      <c r="CH33" s="45">
        <v>1</v>
      </c>
      <c r="CI33" s="44">
        <v>1</v>
      </c>
      <c r="CJ33" s="44">
        <v>1</v>
      </c>
      <c r="CK33" s="44"/>
      <c r="CL33" s="44">
        <v>1</v>
      </c>
      <c r="CM33" s="44">
        <v>1</v>
      </c>
      <c r="CN33" s="44">
        <v>1</v>
      </c>
      <c r="CO33" s="44">
        <v>1</v>
      </c>
      <c r="CP33" s="44"/>
      <c r="CQ33" s="44"/>
      <c r="CR33" s="44"/>
      <c r="CS33" s="44"/>
      <c r="CT33" s="44"/>
      <c r="CU33" s="44"/>
      <c r="CV33" s="44"/>
      <c r="CW33" s="49"/>
      <c r="CX33" s="49"/>
      <c r="CY33" s="49"/>
      <c r="CZ33" s="49"/>
      <c r="DA33" s="21">
        <f t="shared" si="6"/>
        <v>66</v>
      </c>
      <c r="DB33" s="21">
        <f t="shared" si="7"/>
        <v>2</v>
      </c>
      <c r="DC33" s="21">
        <f t="shared" si="3"/>
        <v>4</v>
      </c>
    </row>
    <row r="34" spans="1:107" ht="21.75">
      <c r="A34" s="40">
        <v>30</v>
      </c>
      <c r="B34" s="55"/>
      <c r="C34" s="56"/>
      <c r="D34" s="57"/>
      <c r="E34" s="44">
        <v>1</v>
      </c>
      <c r="F34" s="44">
        <v>1</v>
      </c>
      <c r="G34" s="44">
        <v>1</v>
      </c>
      <c r="H34" s="44">
        <v>1</v>
      </c>
      <c r="I34" s="44"/>
      <c r="J34" s="44">
        <v>1</v>
      </c>
      <c r="K34" s="44">
        <v>1</v>
      </c>
      <c r="L34" s="44">
        <v>1</v>
      </c>
      <c r="M34" s="44">
        <v>1</v>
      </c>
      <c r="N34" s="44"/>
      <c r="O34" s="44">
        <v>1</v>
      </c>
      <c r="P34" s="44">
        <v>1</v>
      </c>
      <c r="Q34" s="44">
        <v>1</v>
      </c>
      <c r="R34" s="44">
        <v>1</v>
      </c>
      <c r="S34" s="44"/>
      <c r="T34" s="44">
        <v>1</v>
      </c>
      <c r="U34" s="44">
        <v>1</v>
      </c>
      <c r="V34" s="44">
        <v>1</v>
      </c>
      <c r="W34" s="44">
        <v>1</v>
      </c>
      <c r="X34" s="44"/>
      <c r="Y34" s="44">
        <v>1</v>
      </c>
      <c r="Z34" s="44">
        <v>1</v>
      </c>
      <c r="AA34" s="44">
        <v>1</v>
      </c>
      <c r="AB34" s="44">
        <v>1</v>
      </c>
      <c r="AC34" s="44"/>
      <c r="AD34" s="44">
        <v>1</v>
      </c>
      <c r="AE34" s="44">
        <v>1</v>
      </c>
      <c r="AF34" s="44">
        <v>1</v>
      </c>
      <c r="AG34" s="44">
        <v>1</v>
      </c>
      <c r="AH34" s="44"/>
      <c r="AI34" s="44">
        <v>1</v>
      </c>
      <c r="AJ34" s="44">
        <v>1</v>
      </c>
      <c r="AK34" s="44">
        <v>1</v>
      </c>
      <c r="AL34" s="44">
        <v>1</v>
      </c>
      <c r="AM34" s="44"/>
      <c r="AN34" s="44">
        <v>1</v>
      </c>
      <c r="AO34" s="44">
        <v>1</v>
      </c>
      <c r="AP34" s="44">
        <v>1</v>
      </c>
      <c r="AQ34" s="44">
        <v>1</v>
      </c>
      <c r="AR34" s="44"/>
      <c r="AS34" s="44">
        <v>1</v>
      </c>
      <c r="AT34" s="44">
        <v>1</v>
      </c>
      <c r="AU34" s="44">
        <v>1</v>
      </c>
      <c r="AV34" s="44">
        <v>1</v>
      </c>
      <c r="AW34" s="44"/>
      <c r="AX34" s="44">
        <v>1</v>
      </c>
      <c r="AY34" s="44">
        <v>1</v>
      </c>
      <c r="AZ34" s="44">
        <v>1</v>
      </c>
      <c r="BA34" s="44">
        <v>1</v>
      </c>
      <c r="BB34" s="44"/>
      <c r="BC34" s="44">
        <v>1</v>
      </c>
      <c r="BD34" s="44">
        <v>1</v>
      </c>
      <c r="BE34" s="44">
        <v>1</v>
      </c>
      <c r="BF34" s="44">
        <v>1</v>
      </c>
      <c r="BG34" s="44"/>
      <c r="BH34" s="44">
        <v>1</v>
      </c>
      <c r="BI34" s="44">
        <v>1</v>
      </c>
      <c r="BJ34" s="44">
        <v>1</v>
      </c>
      <c r="BK34" s="44">
        <v>1</v>
      </c>
      <c r="BL34" s="44"/>
      <c r="BM34" s="44">
        <v>1</v>
      </c>
      <c r="BN34" s="44">
        <v>1</v>
      </c>
      <c r="BO34" s="44">
        <v>1</v>
      </c>
      <c r="BP34" s="44">
        <v>1</v>
      </c>
      <c r="BR34" s="44">
        <v>1</v>
      </c>
      <c r="BS34" s="44">
        <v>1</v>
      </c>
      <c r="BT34" s="44">
        <v>1</v>
      </c>
      <c r="BU34" s="44">
        <v>1</v>
      </c>
      <c r="BV34" s="44"/>
      <c r="BW34" s="44">
        <v>1</v>
      </c>
      <c r="BX34" s="44">
        <v>1</v>
      </c>
      <c r="BY34" s="44">
        <v>1</v>
      </c>
      <c r="BZ34" s="44">
        <v>1</v>
      </c>
      <c r="CA34" s="44"/>
      <c r="CB34" s="44">
        <v>1</v>
      </c>
      <c r="CC34" s="44">
        <v>1</v>
      </c>
      <c r="CD34" s="44">
        <v>1</v>
      </c>
      <c r="CE34" s="44">
        <v>1</v>
      </c>
      <c r="CF34" s="44"/>
      <c r="CG34" s="45">
        <v>1</v>
      </c>
      <c r="CH34" s="45">
        <v>1</v>
      </c>
      <c r="CI34" s="44">
        <v>1</v>
      </c>
      <c r="CJ34" s="44">
        <v>1</v>
      </c>
      <c r="CK34" s="44"/>
      <c r="CL34" s="44">
        <v>1</v>
      </c>
      <c r="CM34" s="44">
        <v>1</v>
      </c>
      <c r="CN34" s="44">
        <v>1</v>
      </c>
      <c r="CO34" s="44">
        <v>1</v>
      </c>
      <c r="CP34" s="44"/>
      <c r="CQ34" s="44"/>
      <c r="CR34" s="44"/>
      <c r="CS34" s="44"/>
      <c r="CT34" s="44"/>
      <c r="CU34" s="44"/>
      <c r="CV34" s="44"/>
      <c r="CW34" s="49"/>
      <c r="CX34" s="49"/>
      <c r="CY34" s="49"/>
      <c r="CZ34" s="49"/>
      <c r="DA34" s="21">
        <f t="shared" si="6"/>
        <v>72</v>
      </c>
      <c r="DB34" s="21">
        <f t="shared" si="7"/>
        <v>0</v>
      </c>
      <c r="DC34" s="21">
        <f t="shared" si="3"/>
        <v>0</v>
      </c>
    </row>
    <row r="35" spans="1:107" ht="21.75">
      <c r="A35" s="40">
        <v>31</v>
      </c>
      <c r="B35" s="46"/>
      <c r="C35" s="47"/>
      <c r="D35" s="48"/>
      <c r="E35" s="44">
        <v>1</v>
      </c>
      <c r="F35" s="44">
        <v>1</v>
      </c>
      <c r="G35" s="44">
        <v>1</v>
      </c>
      <c r="H35" s="44">
        <v>1</v>
      </c>
      <c r="I35" s="44"/>
      <c r="J35" s="44">
        <v>1</v>
      </c>
      <c r="K35" s="44">
        <v>1</v>
      </c>
      <c r="L35" s="44">
        <v>1</v>
      </c>
      <c r="M35" s="44">
        <v>1</v>
      </c>
      <c r="N35" s="44"/>
      <c r="O35" s="44">
        <v>1</v>
      </c>
      <c r="P35" s="44">
        <v>1</v>
      </c>
      <c r="Q35" s="44">
        <v>1</v>
      </c>
      <c r="R35" s="44">
        <v>1</v>
      </c>
      <c r="S35" s="44"/>
      <c r="T35" s="44">
        <v>1</v>
      </c>
      <c r="U35" s="44">
        <v>1</v>
      </c>
      <c r="V35" s="44">
        <v>1</v>
      </c>
      <c r="W35" s="44">
        <v>1</v>
      </c>
      <c r="X35" s="44"/>
      <c r="Y35" s="44">
        <v>1</v>
      </c>
      <c r="Z35" s="44">
        <v>1</v>
      </c>
      <c r="AA35" s="44">
        <v>1</v>
      </c>
      <c r="AB35" s="44">
        <v>1</v>
      </c>
      <c r="AC35" s="44"/>
      <c r="AD35" s="44">
        <v>1</v>
      </c>
      <c r="AE35" s="44">
        <v>1</v>
      </c>
      <c r="AF35" s="44">
        <v>1</v>
      </c>
      <c r="AG35" s="44">
        <v>1</v>
      </c>
      <c r="AH35" s="44"/>
      <c r="AI35" s="44">
        <v>1</v>
      </c>
      <c r="AJ35" s="44">
        <v>1</v>
      </c>
      <c r="AK35" s="44">
        <v>1</v>
      </c>
      <c r="AL35" s="44">
        <v>1</v>
      </c>
      <c r="AM35" s="44"/>
      <c r="AN35" s="44">
        <v>1</v>
      </c>
      <c r="AO35" s="44">
        <v>1</v>
      </c>
      <c r="AP35" s="44">
        <v>1</v>
      </c>
      <c r="AQ35" s="44">
        <v>1</v>
      </c>
      <c r="AR35" s="44"/>
      <c r="AS35" s="44">
        <v>1</v>
      </c>
      <c r="AT35" s="44">
        <v>1</v>
      </c>
      <c r="AU35" s="44">
        <v>1</v>
      </c>
      <c r="AV35" s="44">
        <v>1</v>
      </c>
      <c r="AW35" s="44"/>
      <c r="AX35" s="44">
        <v>1</v>
      </c>
      <c r="AY35" s="44">
        <v>1</v>
      </c>
      <c r="AZ35" s="44">
        <v>1</v>
      </c>
      <c r="BA35" s="44">
        <v>1</v>
      </c>
      <c r="BB35" s="44"/>
      <c r="BC35" s="44">
        <v>1</v>
      </c>
      <c r="BD35" s="44">
        <v>1</v>
      </c>
      <c r="BE35" s="44">
        <v>1</v>
      </c>
      <c r="BF35" s="44">
        <v>1</v>
      </c>
      <c r="BG35" s="44"/>
      <c r="BH35" s="44">
        <v>1</v>
      </c>
      <c r="BI35" s="44">
        <v>1</v>
      </c>
      <c r="BJ35" s="44">
        <v>1</v>
      </c>
      <c r="BK35" s="44">
        <v>1</v>
      </c>
      <c r="BL35" s="44"/>
      <c r="BM35" s="44">
        <v>1</v>
      </c>
      <c r="BN35" s="44">
        <v>1</v>
      </c>
      <c r="BO35" s="44">
        <v>1</v>
      </c>
      <c r="BP35" s="44">
        <v>1</v>
      </c>
      <c r="BR35" s="44">
        <v>1</v>
      </c>
      <c r="BS35" s="44">
        <v>1</v>
      </c>
      <c r="BT35" s="44">
        <v>1</v>
      </c>
      <c r="BU35" s="44">
        <v>1</v>
      </c>
      <c r="BV35" s="44"/>
      <c r="BW35" s="44">
        <v>1</v>
      </c>
      <c r="BX35" s="44">
        <v>1</v>
      </c>
      <c r="BY35" s="44">
        <v>1</v>
      </c>
      <c r="BZ35" s="44">
        <v>1</v>
      </c>
      <c r="CA35" s="44"/>
      <c r="CB35" s="44">
        <v>1</v>
      </c>
      <c r="CC35" s="44">
        <v>1</v>
      </c>
      <c r="CD35" s="44">
        <v>1</v>
      </c>
      <c r="CE35" s="44">
        <v>1</v>
      </c>
      <c r="CF35" s="44"/>
      <c r="CG35" s="45">
        <v>1</v>
      </c>
      <c r="CH35" s="45">
        <v>1</v>
      </c>
      <c r="CI35" s="44">
        <v>1</v>
      </c>
      <c r="CJ35" s="44">
        <v>1</v>
      </c>
      <c r="CK35" s="44"/>
      <c r="CL35" s="44">
        <v>1</v>
      </c>
      <c r="CM35" s="44">
        <v>1</v>
      </c>
      <c r="CN35" s="44">
        <v>1</v>
      </c>
      <c r="CO35" s="44">
        <v>1</v>
      </c>
      <c r="CP35" s="44"/>
      <c r="CQ35" s="44"/>
      <c r="CR35" s="44"/>
      <c r="CS35" s="44"/>
      <c r="CT35" s="44"/>
      <c r="CU35" s="44"/>
      <c r="CV35" s="44"/>
      <c r="CW35" s="49"/>
      <c r="CX35" s="49"/>
      <c r="CY35" s="49"/>
      <c r="CZ35" s="49"/>
      <c r="DA35" s="21">
        <f t="shared" si="6"/>
        <v>72</v>
      </c>
      <c r="DB35" s="21">
        <f t="shared" si="7"/>
        <v>0</v>
      </c>
      <c r="DC35" s="21">
        <f t="shared" si="3"/>
        <v>0</v>
      </c>
    </row>
    <row r="36" spans="1:107" ht="21.75">
      <c r="A36" s="40">
        <v>32</v>
      </c>
      <c r="B36" s="46"/>
      <c r="C36" s="47"/>
      <c r="D36" s="48"/>
      <c r="E36" s="44">
        <v>1</v>
      </c>
      <c r="F36" s="44">
        <v>1</v>
      </c>
      <c r="G36" s="44">
        <v>1</v>
      </c>
      <c r="H36" s="44">
        <v>1</v>
      </c>
      <c r="I36" s="44"/>
      <c r="J36" s="44">
        <v>1</v>
      </c>
      <c r="K36" s="44">
        <v>1</v>
      </c>
      <c r="L36" s="44">
        <v>1</v>
      </c>
      <c r="M36" s="44">
        <v>1</v>
      </c>
      <c r="N36" s="44"/>
      <c r="O36" s="44">
        <v>1</v>
      </c>
      <c r="P36" s="44">
        <v>1</v>
      </c>
      <c r="Q36" s="44">
        <v>1</v>
      </c>
      <c r="R36" s="44">
        <v>1</v>
      </c>
      <c r="S36" s="44"/>
      <c r="T36" s="44">
        <v>0</v>
      </c>
      <c r="U36" s="44">
        <v>0</v>
      </c>
      <c r="V36" s="44">
        <v>1</v>
      </c>
      <c r="W36" s="44">
        <v>1</v>
      </c>
      <c r="X36" s="44"/>
      <c r="Y36" s="44">
        <v>0</v>
      </c>
      <c r="Z36" s="44">
        <v>0</v>
      </c>
      <c r="AA36" s="44">
        <v>1</v>
      </c>
      <c r="AB36" s="44">
        <v>1</v>
      </c>
      <c r="AC36" s="44"/>
      <c r="AD36" s="44">
        <v>1</v>
      </c>
      <c r="AE36" s="44">
        <v>1</v>
      </c>
      <c r="AF36" s="44">
        <v>1</v>
      </c>
      <c r="AG36" s="44">
        <v>1</v>
      </c>
      <c r="AH36" s="44"/>
      <c r="AI36" s="44">
        <v>1</v>
      </c>
      <c r="AJ36" s="44">
        <v>1</v>
      </c>
      <c r="AK36" s="44">
        <v>1</v>
      </c>
      <c r="AL36" s="44">
        <v>1</v>
      </c>
      <c r="AM36" s="44"/>
      <c r="AN36" s="44">
        <v>1</v>
      </c>
      <c r="AO36" s="44">
        <v>1</v>
      </c>
      <c r="AP36" s="44">
        <v>1</v>
      </c>
      <c r="AQ36" s="44">
        <v>1</v>
      </c>
      <c r="AR36" s="44"/>
      <c r="AS36" s="44">
        <v>1</v>
      </c>
      <c r="AT36" s="44">
        <v>1</v>
      </c>
      <c r="AU36" s="44">
        <v>1</v>
      </c>
      <c r="AV36" s="44">
        <v>1</v>
      </c>
      <c r="AW36" s="44"/>
      <c r="AX36" s="44">
        <v>1</v>
      </c>
      <c r="AY36" s="44">
        <v>1</v>
      </c>
      <c r="AZ36" s="44">
        <v>1</v>
      </c>
      <c r="BA36" s="44">
        <v>1</v>
      </c>
      <c r="BB36" s="44"/>
      <c r="BC36" s="44">
        <v>1</v>
      </c>
      <c r="BD36" s="44">
        <v>1</v>
      </c>
      <c r="BE36" s="44">
        <v>1</v>
      </c>
      <c r="BF36" s="44">
        <v>1</v>
      </c>
      <c r="BG36" s="44"/>
      <c r="BH36" s="44">
        <v>1</v>
      </c>
      <c r="BI36" s="44">
        <v>1</v>
      </c>
      <c r="BJ36" s="44">
        <v>1</v>
      </c>
      <c r="BK36" s="44">
        <v>1</v>
      </c>
      <c r="BL36" s="44"/>
      <c r="BM36" s="44">
        <v>1</v>
      </c>
      <c r="BN36" s="44">
        <v>1</v>
      </c>
      <c r="BO36" s="44">
        <v>1</v>
      </c>
      <c r="BP36" s="44">
        <v>1</v>
      </c>
      <c r="BR36" s="44">
        <v>1</v>
      </c>
      <c r="BS36" s="44">
        <v>1</v>
      </c>
      <c r="BT36" s="44">
        <v>1</v>
      </c>
      <c r="BU36" s="44">
        <v>1</v>
      </c>
      <c r="BV36" s="44"/>
      <c r="BW36" s="44">
        <v>1</v>
      </c>
      <c r="BX36" s="44">
        <v>1</v>
      </c>
      <c r="BY36" s="44">
        <v>1</v>
      </c>
      <c r="BZ36" s="44">
        <v>1</v>
      </c>
      <c r="CA36" s="44"/>
      <c r="CB36" s="44">
        <v>1</v>
      </c>
      <c r="CC36" s="44">
        <v>1</v>
      </c>
      <c r="CD36" s="44">
        <v>1</v>
      </c>
      <c r="CE36" s="44">
        <v>1</v>
      </c>
      <c r="CF36" s="44"/>
      <c r="CG36" s="45">
        <v>1</v>
      </c>
      <c r="CH36" s="45">
        <v>1</v>
      </c>
      <c r="CI36" s="44">
        <v>1</v>
      </c>
      <c r="CJ36" s="44">
        <v>1</v>
      </c>
      <c r="CK36" s="44"/>
      <c r="CL36" s="44">
        <v>1</v>
      </c>
      <c r="CM36" s="44">
        <v>1</v>
      </c>
      <c r="CN36" s="44">
        <v>1</v>
      </c>
      <c r="CO36" s="44">
        <v>1</v>
      </c>
      <c r="CP36" s="44"/>
      <c r="CQ36" s="44"/>
      <c r="CR36" s="44"/>
      <c r="CS36" s="44"/>
      <c r="CT36" s="44"/>
      <c r="CU36" s="44"/>
      <c r="CV36" s="44"/>
      <c r="CW36" s="49"/>
      <c r="CX36" s="49"/>
      <c r="CY36" s="49"/>
      <c r="CZ36" s="49"/>
      <c r="DA36" s="21">
        <f t="shared" si="6"/>
        <v>68</v>
      </c>
      <c r="DB36" s="21">
        <f t="shared" si="7"/>
        <v>0</v>
      </c>
      <c r="DC36" s="21">
        <f t="shared" si="3"/>
        <v>4</v>
      </c>
    </row>
    <row r="37" spans="1:107" ht="21.75">
      <c r="A37" s="40">
        <v>33</v>
      </c>
      <c r="B37" s="46"/>
      <c r="C37" s="47"/>
      <c r="D37" s="48"/>
      <c r="E37" s="44">
        <v>1</v>
      </c>
      <c r="F37" s="44">
        <v>1</v>
      </c>
      <c r="G37" s="44">
        <v>1</v>
      </c>
      <c r="H37" s="44">
        <v>1</v>
      </c>
      <c r="I37" s="44"/>
      <c r="J37" s="44">
        <v>1</v>
      </c>
      <c r="K37" s="44">
        <v>1</v>
      </c>
      <c r="L37" s="44">
        <v>1</v>
      </c>
      <c r="M37" s="44">
        <v>1</v>
      </c>
      <c r="N37" s="44"/>
      <c r="O37" s="44">
        <v>1</v>
      </c>
      <c r="P37" s="44">
        <v>1</v>
      </c>
      <c r="Q37" s="44">
        <v>1</v>
      </c>
      <c r="R37" s="44">
        <v>1</v>
      </c>
      <c r="S37" s="44"/>
      <c r="T37" s="44">
        <v>1</v>
      </c>
      <c r="U37" s="44">
        <v>1</v>
      </c>
      <c r="V37" s="44">
        <v>1</v>
      </c>
      <c r="W37" s="44">
        <v>1</v>
      </c>
      <c r="X37" s="44"/>
      <c r="Y37" s="44">
        <v>0</v>
      </c>
      <c r="Z37" s="44">
        <v>0</v>
      </c>
      <c r="AA37" s="44">
        <v>1</v>
      </c>
      <c r="AB37" s="44">
        <v>1</v>
      </c>
      <c r="AC37" s="44"/>
      <c r="AD37" s="44">
        <v>1</v>
      </c>
      <c r="AE37" s="44">
        <v>1</v>
      </c>
      <c r="AF37" s="44">
        <v>1</v>
      </c>
      <c r="AG37" s="44">
        <v>1</v>
      </c>
      <c r="AH37" s="44"/>
      <c r="AI37" s="44">
        <v>1</v>
      </c>
      <c r="AJ37" s="44">
        <v>1</v>
      </c>
      <c r="AK37" s="44">
        <v>1</v>
      </c>
      <c r="AL37" s="44">
        <v>1</v>
      </c>
      <c r="AM37" s="44"/>
      <c r="AN37" s="44">
        <v>1</v>
      </c>
      <c r="AO37" s="44">
        <v>1</v>
      </c>
      <c r="AP37" s="44">
        <v>1</v>
      </c>
      <c r="AQ37" s="44">
        <v>1</v>
      </c>
      <c r="AR37" s="44"/>
      <c r="AS37" s="44">
        <v>1</v>
      </c>
      <c r="AT37" s="44">
        <v>1</v>
      </c>
      <c r="AU37" s="44">
        <v>1</v>
      </c>
      <c r="AV37" s="44">
        <v>1</v>
      </c>
      <c r="AW37" s="44"/>
      <c r="AX37" s="44">
        <v>1</v>
      </c>
      <c r="AY37" s="44">
        <v>1</v>
      </c>
      <c r="AZ37" s="44">
        <v>1</v>
      </c>
      <c r="BA37" s="44">
        <v>1</v>
      </c>
      <c r="BB37" s="44"/>
      <c r="BC37" s="44">
        <v>1</v>
      </c>
      <c r="BD37" s="44">
        <v>1</v>
      </c>
      <c r="BE37" s="44">
        <v>1</v>
      </c>
      <c r="BF37" s="44">
        <v>1</v>
      </c>
      <c r="BG37" s="44"/>
      <c r="BH37" s="44">
        <v>1</v>
      </c>
      <c r="BI37" s="44">
        <v>1</v>
      </c>
      <c r="BJ37" s="44">
        <v>1</v>
      </c>
      <c r="BK37" s="44">
        <v>1</v>
      </c>
      <c r="BL37" s="44"/>
      <c r="BM37" s="44">
        <v>1</v>
      </c>
      <c r="BN37" s="44">
        <v>1</v>
      </c>
      <c r="BO37" s="44">
        <v>1</v>
      </c>
      <c r="BP37" s="44">
        <v>1</v>
      </c>
      <c r="BR37" s="44">
        <v>1</v>
      </c>
      <c r="BS37" s="44">
        <v>1</v>
      </c>
      <c r="BT37" s="44">
        <v>1</v>
      </c>
      <c r="BU37" s="44">
        <v>1</v>
      </c>
      <c r="BV37" s="44"/>
      <c r="BW37" s="44">
        <v>1</v>
      </c>
      <c r="BX37" s="44">
        <v>1</v>
      </c>
      <c r="BY37" s="44">
        <v>1</v>
      </c>
      <c r="BZ37" s="44">
        <v>1</v>
      </c>
      <c r="CA37" s="44"/>
      <c r="CB37" s="44">
        <v>1</v>
      </c>
      <c r="CC37" s="44">
        <v>1</v>
      </c>
      <c r="CD37" s="44">
        <v>1</v>
      </c>
      <c r="CE37" s="44">
        <v>1</v>
      </c>
      <c r="CF37" s="44"/>
      <c r="CG37" s="45">
        <v>1</v>
      </c>
      <c r="CH37" s="45">
        <v>1</v>
      </c>
      <c r="CI37" s="44">
        <v>1</v>
      </c>
      <c r="CJ37" s="44">
        <v>1</v>
      </c>
      <c r="CK37" s="44"/>
      <c r="CL37" s="44">
        <v>1</v>
      </c>
      <c r="CM37" s="44">
        <v>1</v>
      </c>
      <c r="CN37" s="44">
        <v>1</v>
      </c>
      <c r="CO37" s="44">
        <v>1</v>
      </c>
      <c r="CP37" s="44"/>
      <c r="CQ37" s="44"/>
      <c r="CR37" s="44"/>
      <c r="CS37" s="44"/>
      <c r="CT37" s="44"/>
      <c r="CU37" s="44"/>
      <c r="CV37" s="44"/>
      <c r="CW37" s="49"/>
      <c r="CX37" s="49"/>
      <c r="CY37" s="49"/>
      <c r="CZ37" s="49"/>
      <c r="DA37" s="21">
        <f t="shared" si="6"/>
        <v>70</v>
      </c>
      <c r="DB37" s="21">
        <f t="shared" si="7"/>
        <v>0</v>
      </c>
      <c r="DC37" s="21">
        <f t="shared" si="3"/>
        <v>2</v>
      </c>
    </row>
    <row r="38" spans="1:107" ht="21.75">
      <c r="A38" s="40">
        <v>34</v>
      </c>
      <c r="B38" s="46"/>
      <c r="C38" s="47"/>
      <c r="D38" s="48"/>
      <c r="E38" s="44">
        <v>1</v>
      </c>
      <c r="F38" s="44">
        <v>1</v>
      </c>
      <c r="G38" s="44">
        <v>1</v>
      </c>
      <c r="H38" s="44">
        <v>1</v>
      </c>
      <c r="I38" s="44"/>
      <c r="J38" s="44">
        <v>1</v>
      </c>
      <c r="K38" s="44">
        <v>1</v>
      </c>
      <c r="L38" s="44">
        <v>1</v>
      </c>
      <c r="M38" s="44">
        <v>1</v>
      </c>
      <c r="N38" s="44"/>
      <c r="O38" s="44">
        <v>1</v>
      </c>
      <c r="P38" s="44">
        <v>1</v>
      </c>
      <c r="Q38" s="44">
        <v>1</v>
      </c>
      <c r="R38" s="44">
        <v>1</v>
      </c>
      <c r="S38" s="44"/>
      <c r="T38" s="44">
        <v>0</v>
      </c>
      <c r="U38" s="44">
        <v>0</v>
      </c>
      <c r="V38" s="44">
        <v>1</v>
      </c>
      <c r="W38" s="44">
        <v>1</v>
      </c>
      <c r="X38" s="44"/>
      <c r="Y38" s="44">
        <v>1</v>
      </c>
      <c r="Z38" s="44">
        <v>1</v>
      </c>
      <c r="AA38" s="44">
        <v>1</v>
      </c>
      <c r="AB38" s="44">
        <v>1</v>
      </c>
      <c r="AC38" s="44"/>
      <c r="AD38" s="44">
        <v>1</v>
      </c>
      <c r="AE38" s="44">
        <v>1</v>
      </c>
      <c r="AF38" s="44">
        <v>1</v>
      </c>
      <c r="AG38" s="44">
        <v>1</v>
      </c>
      <c r="AH38" s="44"/>
      <c r="AI38" s="44">
        <v>1</v>
      </c>
      <c r="AJ38" s="44">
        <v>1</v>
      </c>
      <c r="AK38" s="44">
        <v>1</v>
      </c>
      <c r="AL38" s="44">
        <v>1</v>
      </c>
      <c r="AM38" s="44"/>
      <c r="AN38" s="44">
        <v>0</v>
      </c>
      <c r="AO38" s="44">
        <v>0</v>
      </c>
      <c r="AP38" s="44">
        <v>1</v>
      </c>
      <c r="AQ38" s="44">
        <v>1</v>
      </c>
      <c r="AR38" s="44"/>
      <c r="AS38" s="44">
        <v>1</v>
      </c>
      <c r="AT38" s="44">
        <v>1</v>
      </c>
      <c r="AU38" s="44">
        <v>1</v>
      </c>
      <c r="AV38" s="44">
        <v>1</v>
      </c>
      <c r="AW38" s="44"/>
      <c r="AX38" s="44">
        <v>1</v>
      </c>
      <c r="AY38" s="44">
        <v>1</v>
      </c>
      <c r="AZ38" s="44">
        <v>1</v>
      </c>
      <c r="BA38" s="44">
        <v>1</v>
      </c>
      <c r="BB38" s="44"/>
      <c r="BC38" s="44">
        <v>1</v>
      </c>
      <c r="BD38" s="44">
        <v>1</v>
      </c>
      <c r="BE38" s="44">
        <v>1</v>
      </c>
      <c r="BF38" s="44">
        <v>1</v>
      </c>
      <c r="BG38" s="44"/>
      <c r="BH38" s="44">
        <v>1</v>
      </c>
      <c r="BI38" s="44">
        <v>1</v>
      </c>
      <c r="BJ38" s="44">
        <v>1</v>
      </c>
      <c r="BK38" s="44">
        <v>1</v>
      </c>
      <c r="BL38" s="44"/>
      <c r="BM38" s="44">
        <v>1</v>
      </c>
      <c r="BN38" s="44">
        <v>1</v>
      </c>
      <c r="BO38" s="44">
        <v>1</v>
      </c>
      <c r="BP38" s="44">
        <v>1</v>
      </c>
      <c r="BR38" s="44">
        <v>1</v>
      </c>
      <c r="BS38" s="44">
        <v>1</v>
      </c>
      <c r="BT38" s="44">
        <v>1</v>
      </c>
      <c r="BU38" s="44">
        <v>1</v>
      </c>
      <c r="BV38" s="44"/>
      <c r="BW38" s="44">
        <v>1</v>
      </c>
      <c r="BX38" s="44">
        <v>1</v>
      </c>
      <c r="BY38" s="44">
        <v>1</v>
      </c>
      <c r="BZ38" s="44">
        <v>1</v>
      </c>
      <c r="CA38" s="44"/>
      <c r="CB38" s="44">
        <v>1</v>
      </c>
      <c r="CC38" s="44">
        <v>1</v>
      </c>
      <c r="CD38" s="44">
        <v>1</v>
      </c>
      <c r="CE38" s="44">
        <v>1</v>
      </c>
      <c r="CF38" s="44"/>
      <c r="CG38" s="45">
        <v>1</v>
      </c>
      <c r="CH38" s="45">
        <v>1</v>
      </c>
      <c r="CI38" s="44">
        <v>1</v>
      </c>
      <c r="CJ38" s="44">
        <v>1</v>
      </c>
      <c r="CK38" s="44"/>
      <c r="CL38" s="44">
        <v>1</v>
      </c>
      <c r="CM38" s="44">
        <v>1</v>
      </c>
      <c r="CN38" s="44">
        <v>1</v>
      </c>
      <c r="CO38" s="44">
        <v>1</v>
      </c>
      <c r="CP38" s="44"/>
      <c r="CQ38" s="44"/>
      <c r="CR38" s="44"/>
      <c r="CS38" s="44"/>
      <c r="CT38" s="44"/>
      <c r="CU38" s="44"/>
      <c r="CV38" s="44"/>
      <c r="CW38" s="49"/>
      <c r="CX38" s="49"/>
      <c r="CY38" s="49"/>
      <c r="CZ38" s="49"/>
      <c r="DA38" s="21">
        <f t="shared" si="6"/>
        <v>68</v>
      </c>
      <c r="DB38" s="21">
        <f t="shared" si="7"/>
        <v>0</v>
      </c>
      <c r="DC38" s="21">
        <f t="shared" si="3"/>
        <v>4</v>
      </c>
    </row>
    <row r="39" spans="1:107" ht="21.75">
      <c r="A39" s="40">
        <v>35</v>
      </c>
      <c r="B39" s="46"/>
      <c r="C39" s="47"/>
      <c r="D39" s="48"/>
      <c r="E39" s="44">
        <v>1</v>
      </c>
      <c r="F39" s="44">
        <v>1</v>
      </c>
      <c r="G39" s="44">
        <v>1</v>
      </c>
      <c r="H39" s="44">
        <v>1</v>
      </c>
      <c r="I39" s="44"/>
      <c r="J39" s="44">
        <v>1</v>
      </c>
      <c r="K39" s="44">
        <v>1</v>
      </c>
      <c r="L39" s="44">
        <v>1</v>
      </c>
      <c r="M39" s="44">
        <v>1</v>
      </c>
      <c r="N39" s="44"/>
      <c r="O39" s="44">
        <v>1</v>
      </c>
      <c r="P39" s="44">
        <v>1</v>
      </c>
      <c r="Q39" s="44">
        <v>1</v>
      </c>
      <c r="R39" s="44">
        <v>1</v>
      </c>
      <c r="S39" s="44"/>
      <c r="T39" s="44">
        <v>1</v>
      </c>
      <c r="U39" s="44">
        <v>1</v>
      </c>
      <c r="V39" s="44">
        <v>1</v>
      </c>
      <c r="W39" s="44">
        <v>1</v>
      </c>
      <c r="X39" s="44"/>
      <c r="Y39" s="44">
        <v>1</v>
      </c>
      <c r="Z39" s="44">
        <v>1</v>
      </c>
      <c r="AA39" s="44">
        <v>1</v>
      </c>
      <c r="AB39" s="44">
        <v>1</v>
      </c>
      <c r="AC39" s="44"/>
      <c r="AD39" s="44">
        <v>0</v>
      </c>
      <c r="AE39" s="44">
        <v>0</v>
      </c>
      <c r="AF39" s="44">
        <v>1</v>
      </c>
      <c r="AG39" s="44">
        <v>1</v>
      </c>
      <c r="AH39" s="44"/>
      <c r="AI39" s="44">
        <v>1</v>
      </c>
      <c r="AJ39" s="44">
        <v>1</v>
      </c>
      <c r="AK39" s="44">
        <v>1</v>
      </c>
      <c r="AL39" s="44">
        <v>1</v>
      </c>
      <c r="AM39" s="44"/>
      <c r="AN39" s="44">
        <v>1</v>
      </c>
      <c r="AO39" s="44">
        <v>1</v>
      </c>
      <c r="AP39" s="44">
        <v>1</v>
      </c>
      <c r="AQ39" s="44">
        <v>1</v>
      </c>
      <c r="AR39" s="44"/>
      <c r="AS39" s="44">
        <v>1</v>
      </c>
      <c r="AT39" s="44">
        <v>1</v>
      </c>
      <c r="AU39" s="44">
        <v>1</v>
      </c>
      <c r="AV39" s="44">
        <v>1</v>
      </c>
      <c r="AW39" s="44"/>
      <c r="AX39" s="44">
        <v>1</v>
      </c>
      <c r="AY39" s="44">
        <v>1</v>
      </c>
      <c r="AZ39" s="44">
        <v>1</v>
      </c>
      <c r="BA39" s="44">
        <v>1</v>
      </c>
      <c r="BB39" s="44"/>
      <c r="BC39" s="44">
        <v>1</v>
      </c>
      <c r="BD39" s="44">
        <v>1</v>
      </c>
      <c r="BE39" s="44">
        <v>1</v>
      </c>
      <c r="BF39" s="44">
        <v>1</v>
      </c>
      <c r="BG39" s="44"/>
      <c r="BH39" s="44">
        <v>1</v>
      </c>
      <c r="BI39" s="44">
        <v>1</v>
      </c>
      <c r="BJ39" s="44">
        <v>1</v>
      </c>
      <c r="BK39" s="44">
        <v>1</v>
      </c>
      <c r="BL39" s="44"/>
      <c r="BM39" s="44">
        <v>1</v>
      </c>
      <c r="BN39" s="44">
        <v>1</v>
      </c>
      <c r="BO39" s="44">
        <v>1</v>
      </c>
      <c r="BP39" s="44">
        <v>1</v>
      </c>
      <c r="BR39" s="44">
        <v>1</v>
      </c>
      <c r="BS39" s="44">
        <v>1</v>
      </c>
      <c r="BT39" s="44">
        <v>1</v>
      </c>
      <c r="BU39" s="44">
        <v>1</v>
      </c>
      <c r="BV39" s="44"/>
      <c r="BW39" s="44">
        <v>1</v>
      </c>
      <c r="BX39" s="44">
        <v>1</v>
      </c>
      <c r="BY39" s="44">
        <v>1</v>
      </c>
      <c r="BZ39" s="44">
        <v>1</v>
      </c>
      <c r="CA39" s="44"/>
      <c r="CB39" s="44">
        <v>1</v>
      </c>
      <c r="CC39" s="44">
        <v>1</v>
      </c>
      <c r="CD39" s="44">
        <v>1</v>
      </c>
      <c r="CE39" s="44">
        <v>1</v>
      </c>
      <c r="CF39" s="44"/>
      <c r="CG39" s="45">
        <v>1</v>
      </c>
      <c r="CH39" s="45">
        <v>1</v>
      </c>
      <c r="CI39" s="44">
        <v>1</v>
      </c>
      <c r="CJ39" s="44">
        <v>1</v>
      </c>
      <c r="CK39" s="44"/>
      <c r="CL39" s="44">
        <v>1</v>
      </c>
      <c r="CM39" s="44">
        <v>1</v>
      </c>
      <c r="CN39" s="44">
        <v>1</v>
      </c>
      <c r="CO39" s="44">
        <v>1</v>
      </c>
      <c r="CP39" s="44"/>
      <c r="CQ39" s="44"/>
      <c r="CR39" s="44"/>
      <c r="CS39" s="44"/>
      <c r="CT39" s="44"/>
      <c r="CU39" s="44"/>
      <c r="CV39" s="44"/>
      <c r="CW39" s="49"/>
      <c r="CX39" s="49"/>
      <c r="CY39" s="49"/>
      <c r="CZ39" s="49"/>
      <c r="DA39" s="21">
        <f t="shared" si="6"/>
        <v>70</v>
      </c>
      <c r="DB39" s="21">
        <f t="shared" si="7"/>
        <v>0</v>
      </c>
      <c r="DC39" s="21">
        <f t="shared" si="3"/>
        <v>2</v>
      </c>
    </row>
    <row r="40" spans="1:107" ht="21.75">
      <c r="A40" s="40">
        <v>36</v>
      </c>
      <c r="B40" s="41"/>
      <c r="C40" s="42"/>
      <c r="D40" s="43"/>
      <c r="E40" s="44">
        <v>1</v>
      </c>
      <c r="F40" s="44">
        <v>1</v>
      </c>
      <c r="G40" s="44">
        <v>1</v>
      </c>
      <c r="H40" s="44">
        <v>1</v>
      </c>
      <c r="I40" s="44"/>
      <c r="J40" s="44">
        <v>1</v>
      </c>
      <c r="K40" s="44">
        <v>1</v>
      </c>
      <c r="L40" s="44">
        <v>0</v>
      </c>
      <c r="M40" s="44">
        <v>0</v>
      </c>
      <c r="N40" s="44"/>
      <c r="O40" s="44">
        <v>1</v>
      </c>
      <c r="P40" s="44">
        <v>1</v>
      </c>
      <c r="Q40" s="44">
        <v>1</v>
      </c>
      <c r="R40" s="44">
        <v>1</v>
      </c>
      <c r="S40" s="44"/>
      <c r="T40" s="44">
        <v>1</v>
      </c>
      <c r="U40" s="44">
        <v>1</v>
      </c>
      <c r="V40" s="44">
        <v>1</v>
      </c>
      <c r="W40" s="44">
        <v>1</v>
      </c>
      <c r="X40" s="44"/>
      <c r="Y40" s="44">
        <v>1</v>
      </c>
      <c r="Z40" s="44">
        <v>1</v>
      </c>
      <c r="AA40" s="44">
        <v>1</v>
      </c>
      <c r="AB40" s="44">
        <v>1</v>
      </c>
      <c r="AC40" s="44"/>
      <c r="AD40" s="44">
        <v>0</v>
      </c>
      <c r="AE40" s="44">
        <v>0</v>
      </c>
      <c r="AF40" s="44">
        <v>1</v>
      </c>
      <c r="AG40" s="44">
        <v>1</v>
      </c>
      <c r="AH40" s="44"/>
      <c r="AI40" s="44">
        <v>1</v>
      </c>
      <c r="AJ40" s="44">
        <v>1</v>
      </c>
      <c r="AK40" s="44">
        <v>1</v>
      </c>
      <c r="AL40" s="44">
        <v>1</v>
      </c>
      <c r="AM40" s="44"/>
      <c r="AN40" s="44">
        <v>1</v>
      </c>
      <c r="AO40" s="44">
        <v>1</v>
      </c>
      <c r="AP40" s="44">
        <v>1</v>
      </c>
      <c r="AQ40" s="44">
        <v>1</v>
      </c>
      <c r="AR40" s="44"/>
      <c r="AS40" s="44">
        <v>1</v>
      </c>
      <c r="AT40" s="44">
        <v>1</v>
      </c>
      <c r="AU40" s="44">
        <v>1</v>
      </c>
      <c r="AV40" s="44">
        <v>1</v>
      </c>
      <c r="AW40" s="44"/>
      <c r="AX40" s="44">
        <v>1</v>
      </c>
      <c r="AY40" s="44">
        <v>1</v>
      </c>
      <c r="AZ40" s="44">
        <v>1</v>
      </c>
      <c r="BA40" s="44">
        <v>1</v>
      </c>
      <c r="BB40" s="44"/>
      <c r="BC40" s="44">
        <v>1</v>
      </c>
      <c r="BD40" s="44">
        <v>1</v>
      </c>
      <c r="BE40" s="44">
        <v>1</v>
      </c>
      <c r="BF40" s="44">
        <v>1</v>
      </c>
      <c r="BG40" s="44"/>
      <c r="BH40" s="44">
        <v>1</v>
      </c>
      <c r="BI40" s="44">
        <v>1</v>
      </c>
      <c r="BJ40" s="44">
        <v>1</v>
      </c>
      <c r="BK40" s="44">
        <v>1</v>
      </c>
      <c r="BL40" s="44"/>
      <c r="BM40" s="44">
        <v>1</v>
      </c>
      <c r="BN40" s="44">
        <v>1</v>
      </c>
      <c r="BO40" s="44">
        <v>1</v>
      </c>
      <c r="BP40" s="44">
        <v>1</v>
      </c>
      <c r="BR40" s="44">
        <v>1</v>
      </c>
      <c r="BS40" s="44">
        <v>1</v>
      </c>
      <c r="BT40" s="44">
        <v>1</v>
      </c>
      <c r="BU40" s="44">
        <v>1</v>
      </c>
      <c r="BV40" s="44"/>
      <c r="BW40" s="44">
        <v>1</v>
      </c>
      <c r="BX40" s="44">
        <v>1</v>
      </c>
      <c r="BY40" s="44">
        <v>1</v>
      </c>
      <c r="BZ40" s="44">
        <v>1</v>
      </c>
      <c r="CA40" s="44"/>
      <c r="CB40" s="44">
        <v>1</v>
      </c>
      <c r="CC40" s="44">
        <v>1</v>
      </c>
      <c r="CD40" s="44">
        <v>0</v>
      </c>
      <c r="CE40" s="44">
        <v>0</v>
      </c>
      <c r="CF40" s="44"/>
      <c r="CG40" s="45">
        <v>1</v>
      </c>
      <c r="CH40" s="45">
        <v>1</v>
      </c>
      <c r="CI40" s="44">
        <v>1</v>
      </c>
      <c r="CJ40" s="44">
        <v>1</v>
      </c>
      <c r="CK40" s="44"/>
      <c r="CL40" s="44">
        <v>1</v>
      </c>
      <c r="CM40" s="44">
        <v>1</v>
      </c>
      <c r="CN40" s="44">
        <v>1</v>
      </c>
      <c r="CO40" s="44">
        <v>1</v>
      </c>
      <c r="CP40" s="44"/>
      <c r="CQ40" s="44"/>
      <c r="CR40" s="44"/>
      <c r="CS40" s="44"/>
      <c r="CT40" s="44"/>
      <c r="CU40" s="44"/>
      <c r="CV40" s="44"/>
      <c r="CW40" s="49"/>
      <c r="CX40" s="49"/>
      <c r="CY40" s="49"/>
      <c r="CZ40" s="49"/>
      <c r="DA40" s="21">
        <f t="shared" si="6"/>
        <v>66</v>
      </c>
      <c r="DB40" s="21">
        <f t="shared" si="7"/>
        <v>0</v>
      </c>
      <c r="DC40" s="21">
        <f t="shared" si="3"/>
        <v>6</v>
      </c>
    </row>
  </sheetData>
  <sheetProtection/>
  <mergeCells count="26">
    <mergeCell ref="A1:A4"/>
    <mergeCell ref="CL2:CP2"/>
    <mergeCell ref="B1:B4"/>
    <mergeCell ref="E2:I2"/>
    <mergeCell ref="C1:D4"/>
    <mergeCell ref="BH2:BL2"/>
    <mergeCell ref="J2:N2"/>
    <mergeCell ref="BC2:BG2"/>
    <mergeCell ref="AI2:AM2"/>
    <mergeCell ref="CB2:CF2"/>
    <mergeCell ref="BW2:CA2"/>
    <mergeCell ref="BM2:BQ2"/>
    <mergeCell ref="AX2:BB2"/>
    <mergeCell ref="AS2:AW2"/>
    <mergeCell ref="DC1:DC2"/>
    <mergeCell ref="DB1:DB2"/>
    <mergeCell ref="Y2:AC2"/>
    <mergeCell ref="O2:S2"/>
    <mergeCell ref="T2:X2"/>
    <mergeCell ref="AD2:AH2"/>
    <mergeCell ref="DA1:DA2"/>
    <mergeCell ref="CG2:CK2"/>
    <mergeCell ref="AN2:AR2"/>
    <mergeCell ref="BR2:BV2"/>
    <mergeCell ref="CV2:CZ2"/>
    <mergeCell ref="CQ2:CU2"/>
  </mergeCells>
  <printOptions horizontalCentered="1"/>
  <pageMargins left="0.5905511811023623" right="0.3937007874015748" top="0.984251968503937" bottom="0.3937007874015748" header="0.5905511811023623" footer="0.5118110236220472"/>
  <pageSetup horizontalDpi="300" verticalDpi="300" orientation="portrait" paperSize="9" r:id="rId1"/>
  <headerFooter alignWithMargins="0">
    <oddHeader>&amp;Lการเขียนโปรแกรมบังคับหุ่นยนต์ ง 40207&amp;Cม.601&amp;R&amp;A        หน้าที่   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S40"/>
  <sheetViews>
    <sheetView showGridLines="0" zoomScale="130" zoomScaleNormal="130" zoomScalePageLayoutView="0" workbookViewId="0" topLeftCell="A11">
      <selection activeCell="V19" sqref="V19"/>
    </sheetView>
  </sheetViews>
  <sheetFormatPr defaultColWidth="9.00390625" defaultRowHeight="21.75"/>
  <cols>
    <col min="1" max="1" width="9.00390625" style="59" customWidth="1"/>
    <col min="2" max="2" width="4.00390625" style="71" customWidth="1"/>
    <col min="3" max="3" width="6.7109375" style="71" customWidth="1"/>
    <col min="4" max="4" width="13.7109375" style="71" customWidth="1"/>
    <col min="5" max="5" width="12.57421875" style="13" customWidth="1"/>
    <col min="6" max="6" width="4.7109375" style="71" customWidth="1"/>
    <col min="7" max="14" width="4.7109375" style="59" customWidth="1"/>
    <col min="15" max="15" width="4.7109375" style="72" customWidth="1"/>
    <col min="16" max="16" width="3.8515625" style="59" hidden="1" customWidth="1"/>
    <col min="17" max="17" width="4.7109375" style="71" customWidth="1"/>
    <col min="18" max="18" width="5.28125" style="59" hidden="1" customWidth="1"/>
    <col min="19" max="19" width="6.57421875" style="71" customWidth="1"/>
    <col min="20" max="16384" width="9.00390625" style="59" customWidth="1"/>
  </cols>
  <sheetData>
    <row r="1" spans="2:19" ht="21.75">
      <c r="B1" s="59" t="str">
        <f>"แบบประเมินผลการเรียน   รายวิชา"&amp;ข้อมูลเบื้องต้น!C5&amp;"     "&amp;ข้อมูลเบื้องต้น!F5&amp;"     ภาคเรียนที่ "&amp;ข้อมูลเบื้องต้น!F2&amp;"      ปีการศึกษา   "&amp;ข้อมูลเบื้องต้น!C2</f>
        <v>แบบประเมินผลการเรียน   รายวิชาคณิตศาสตร์เพิ่มเติม     ค 33201     ภาคเรียนที่ 1      ปีการศึกษา   2560</v>
      </c>
      <c r="C1" s="59"/>
      <c r="D1" s="59"/>
      <c r="E1" s="59"/>
      <c r="F1" s="59"/>
      <c r="O1" s="59"/>
      <c r="Q1" s="59"/>
      <c r="S1" s="59"/>
    </row>
    <row r="2" spans="2:19" ht="25.5" customHeight="1">
      <c r="B2" s="188" t="s">
        <v>56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2:19" ht="69" customHeight="1">
      <c r="B3" s="180" t="s">
        <v>0</v>
      </c>
      <c r="C3" s="182" t="s">
        <v>70</v>
      </c>
      <c r="D3" s="184" t="s">
        <v>1</v>
      </c>
      <c r="E3" s="185"/>
      <c r="F3" s="60" t="s">
        <v>200</v>
      </c>
      <c r="G3" s="60" t="s">
        <v>201</v>
      </c>
      <c r="H3" s="60" t="s">
        <v>202</v>
      </c>
      <c r="I3" s="60" t="s">
        <v>203</v>
      </c>
      <c r="J3" s="60" t="s">
        <v>204</v>
      </c>
      <c r="K3" s="60"/>
      <c r="L3" s="60"/>
      <c r="M3" s="60"/>
      <c r="N3" s="60"/>
      <c r="O3" s="60" t="s">
        <v>190</v>
      </c>
      <c r="P3" s="61"/>
      <c r="Q3" s="62" t="s">
        <v>19</v>
      </c>
      <c r="R3" s="63"/>
      <c r="S3" s="62" t="s">
        <v>80</v>
      </c>
    </row>
    <row r="4" spans="2:19" ht="21.75" customHeight="1">
      <c r="B4" s="181"/>
      <c r="C4" s="183"/>
      <c r="D4" s="186"/>
      <c r="E4" s="187"/>
      <c r="F4" s="64">
        <v>10</v>
      </c>
      <c r="G4" s="64">
        <v>10</v>
      </c>
      <c r="H4" s="64">
        <v>10</v>
      </c>
      <c r="I4" s="64">
        <v>10</v>
      </c>
      <c r="J4" s="64">
        <v>10</v>
      </c>
      <c r="K4" s="64"/>
      <c r="L4" s="64"/>
      <c r="M4" s="64"/>
      <c r="N4" s="64"/>
      <c r="O4" s="64">
        <v>20</v>
      </c>
      <c r="P4" s="65">
        <f aca="true" t="shared" si="0" ref="P4:P16">SUM(F4:O4)</f>
        <v>70</v>
      </c>
      <c r="Q4" s="18">
        <f>P4</f>
        <v>70</v>
      </c>
      <c r="R4" s="66">
        <f>ข้อมูลเบื้องต้น!C9</f>
        <v>70</v>
      </c>
      <c r="S4" s="67">
        <f>IF(R4=0,"",R4)</f>
        <v>70</v>
      </c>
    </row>
    <row r="5" spans="2:19" ht="21" customHeight="1">
      <c r="B5" s="21">
        <v>1</v>
      </c>
      <c r="C5" s="68">
        <f>เวลาเรียน!B5</f>
        <v>2850</v>
      </c>
      <c r="D5" s="69" t="str">
        <f>เวลาเรียน!C5</f>
        <v>นายธีรยุทธ์</v>
      </c>
      <c r="E5" s="70" t="str">
        <f>เวลาเรียน!D5</f>
        <v>ตวนคูพงษ์</v>
      </c>
      <c r="F5" s="64">
        <v>8</v>
      </c>
      <c r="G5" s="18">
        <v>8</v>
      </c>
      <c r="H5" s="18">
        <v>7</v>
      </c>
      <c r="I5" s="18">
        <v>6</v>
      </c>
      <c r="J5" s="18">
        <v>7</v>
      </c>
      <c r="K5" s="18"/>
      <c r="L5" s="18"/>
      <c r="M5" s="64"/>
      <c r="N5" s="64"/>
      <c r="O5" s="64">
        <v>16</v>
      </c>
      <c r="P5" s="65">
        <f t="shared" si="0"/>
        <v>52</v>
      </c>
      <c r="Q5" s="18">
        <f aca="true" t="shared" si="1" ref="Q5:Q16">IF(P5=0,"",P5)</f>
        <v>52</v>
      </c>
      <c r="R5" s="66">
        <f>ROUND(P5/$P$4*$R$4,0)</f>
        <v>52</v>
      </c>
      <c r="S5" s="18">
        <f aca="true" t="shared" si="2" ref="S5:S16">IF(R5=0,"",R5)</f>
        <v>52</v>
      </c>
    </row>
    <row r="6" spans="2:19" ht="21.75">
      <c r="B6" s="21">
        <v>2</v>
      </c>
      <c r="C6" s="68">
        <f>เวลาเรียน!B6</f>
        <v>2852</v>
      </c>
      <c r="D6" s="69" t="str">
        <f>เวลาเรียน!C6</f>
        <v>นายนนทวิช</v>
      </c>
      <c r="E6" s="70" t="str">
        <f>เวลาเรียน!D6</f>
        <v>อยู่สำราญ</v>
      </c>
      <c r="F6" s="64">
        <v>7</v>
      </c>
      <c r="G6" s="18">
        <v>7</v>
      </c>
      <c r="H6" s="18">
        <v>8</v>
      </c>
      <c r="I6" s="18">
        <v>7</v>
      </c>
      <c r="J6" s="18">
        <v>8</v>
      </c>
      <c r="K6" s="18"/>
      <c r="L6" s="18"/>
      <c r="M6" s="64"/>
      <c r="N6" s="64"/>
      <c r="O6" s="64">
        <v>14</v>
      </c>
      <c r="P6" s="65">
        <f t="shared" si="0"/>
        <v>51</v>
      </c>
      <c r="Q6" s="18">
        <f t="shared" si="1"/>
        <v>51</v>
      </c>
      <c r="R6" s="66">
        <f aca="true" t="shared" si="3" ref="R6:R16">ROUND(P6/$P$4*$R$4,0)</f>
        <v>51</v>
      </c>
      <c r="S6" s="18">
        <f t="shared" si="2"/>
        <v>51</v>
      </c>
    </row>
    <row r="7" spans="2:19" ht="21.75">
      <c r="B7" s="21">
        <v>3</v>
      </c>
      <c r="C7" s="68">
        <f>เวลาเรียน!B7</f>
        <v>2857</v>
      </c>
      <c r="D7" s="69" t="str">
        <f>เวลาเรียน!C7</f>
        <v>นายวิวัฒน์</v>
      </c>
      <c r="E7" s="70" t="str">
        <f>เวลาเรียน!D7</f>
        <v>แซ่หลิม</v>
      </c>
      <c r="F7" s="64">
        <v>9</v>
      </c>
      <c r="G7" s="18">
        <v>8</v>
      </c>
      <c r="H7" s="18">
        <v>7</v>
      </c>
      <c r="I7" s="18">
        <v>8</v>
      </c>
      <c r="J7" s="18">
        <v>8</v>
      </c>
      <c r="K7" s="18"/>
      <c r="L7" s="18"/>
      <c r="M7" s="64"/>
      <c r="N7" s="64"/>
      <c r="O7" s="64">
        <v>17</v>
      </c>
      <c r="P7" s="65">
        <f t="shared" si="0"/>
        <v>57</v>
      </c>
      <c r="Q7" s="18">
        <f t="shared" si="1"/>
        <v>57</v>
      </c>
      <c r="R7" s="66">
        <f t="shared" si="3"/>
        <v>57</v>
      </c>
      <c r="S7" s="18">
        <f t="shared" si="2"/>
        <v>57</v>
      </c>
    </row>
    <row r="8" spans="2:19" ht="21.75">
      <c r="B8" s="21">
        <v>4</v>
      </c>
      <c r="C8" s="68">
        <f>เวลาเรียน!B8</f>
        <v>3150</v>
      </c>
      <c r="D8" s="69" t="str">
        <f>เวลาเรียน!C8</f>
        <v>นายศุภนัฐ</v>
      </c>
      <c r="E8" s="70" t="str">
        <f>เวลาเรียน!D8</f>
        <v>ตันไพศาล</v>
      </c>
      <c r="F8" s="64">
        <v>9</v>
      </c>
      <c r="G8" s="18">
        <v>6</v>
      </c>
      <c r="H8" s="18">
        <v>8</v>
      </c>
      <c r="I8" s="18">
        <v>8</v>
      </c>
      <c r="J8" s="18">
        <v>8</v>
      </c>
      <c r="K8" s="18"/>
      <c r="L8" s="18"/>
      <c r="M8" s="64"/>
      <c r="N8" s="64"/>
      <c r="O8" s="64">
        <v>15</v>
      </c>
      <c r="P8" s="65">
        <f t="shared" si="0"/>
        <v>54</v>
      </c>
      <c r="Q8" s="18">
        <f t="shared" si="1"/>
        <v>54</v>
      </c>
      <c r="R8" s="66">
        <f t="shared" si="3"/>
        <v>54</v>
      </c>
      <c r="S8" s="18">
        <f t="shared" si="2"/>
        <v>54</v>
      </c>
    </row>
    <row r="9" spans="2:19" ht="21.75">
      <c r="B9" s="21">
        <v>5</v>
      </c>
      <c r="C9" s="68">
        <f>เวลาเรียน!B9</f>
        <v>3151</v>
      </c>
      <c r="D9" s="69" t="str">
        <f>เวลาเรียน!C9</f>
        <v>นายสรศักดิ์</v>
      </c>
      <c r="E9" s="70" t="str">
        <f>เวลาเรียน!D9</f>
        <v>เมืองใหญ่</v>
      </c>
      <c r="F9" s="64">
        <v>9</v>
      </c>
      <c r="G9" s="18">
        <v>8</v>
      </c>
      <c r="H9" s="18">
        <v>8</v>
      </c>
      <c r="I9" s="18">
        <v>8</v>
      </c>
      <c r="J9" s="18">
        <v>7</v>
      </c>
      <c r="K9" s="18"/>
      <c r="L9" s="18"/>
      <c r="M9" s="64"/>
      <c r="N9" s="64"/>
      <c r="O9" s="64">
        <v>17</v>
      </c>
      <c r="P9" s="65">
        <f t="shared" si="0"/>
        <v>57</v>
      </c>
      <c r="Q9" s="18">
        <f t="shared" si="1"/>
        <v>57</v>
      </c>
      <c r="R9" s="66">
        <f t="shared" si="3"/>
        <v>57</v>
      </c>
      <c r="S9" s="18">
        <f t="shared" si="2"/>
        <v>57</v>
      </c>
    </row>
    <row r="10" spans="2:19" ht="21.75">
      <c r="B10" s="21">
        <v>6</v>
      </c>
      <c r="C10" s="68">
        <f>เวลาเรียน!B10</f>
        <v>2903</v>
      </c>
      <c r="D10" s="69" t="str">
        <f>เวลาเรียน!C10</f>
        <v>น.ส.จรุวรรณ</v>
      </c>
      <c r="E10" s="70" t="str">
        <f>เวลาเรียน!D10</f>
        <v>เดชพิชัย</v>
      </c>
      <c r="F10" s="64">
        <v>8</v>
      </c>
      <c r="G10" s="18">
        <v>7</v>
      </c>
      <c r="H10" s="18">
        <v>7</v>
      </c>
      <c r="I10" s="18">
        <v>6</v>
      </c>
      <c r="J10" s="18">
        <v>7</v>
      </c>
      <c r="K10" s="18"/>
      <c r="L10" s="18"/>
      <c r="M10" s="64"/>
      <c r="N10" s="64"/>
      <c r="O10" s="64">
        <v>15</v>
      </c>
      <c r="P10" s="65">
        <f t="shared" si="0"/>
        <v>50</v>
      </c>
      <c r="Q10" s="18">
        <f t="shared" si="1"/>
        <v>50</v>
      </c>
      <c r="R10" s="66">
        <f t="shared" si="3"/>
        <v>50</v>
      </c>
      <c r="S10" s="18">
        <f t="shared" si="2"/>
        <v>50</v>
      </c>
    </row>
    <row r="11" spans="2:19" ht="21.75">
      <c r="B11" s="21">
        <v>7</v>
      </c>
      <c r="C11" s="68">
        <f>เวลาเรียน!B11</f>
        <v>2875</v>
      </c>
      <c r="D11" s="69" t="str">
        <f>เวลาเรียน!C11</f>
        <v>น.ส.รัตติยา</v>
      </c>
      <c r="E11" s="70" t="str">
        <f>เวลาเรียน!D11</f>
        <v>ขยันกิจ</v>
      </c>
      <c r="F11" s="64">
        <v>7</v>
      </c>
      <c r="G11" s="18">
        <v>7</v>
      </c>
      <c r="H11" s="18">
        <v>7</v>
      </c>
      <c r="I11" s="18">
        <v>6</v>
      </c>
      <c r="J11" s="18">
        <v>6</v>
      </c>
      <c r="K11" s="18"/>
      <c r="L11" s="18"/>
      <c r="M11" s="64"/>
      <c r="N11" s="64"/>
      <c r="O11" s="64">
        <v>14</v>
      </c>
      <c r="P11" s="65">
        <f t="shared" si="0"/>
        <v>47</v>
      </c>
      <c r="Q11" s="18">
        <f t="shared" si="1"/>
        <v>47</v>
      </c>
      <c r="R11" s="66">
        <f t="shared" si="3"/>
        <v>47</v>
      </c>
      <c r="S11" s="18">
        <f t="shared" si="2"/>
        <v>47</v>
      </c>
    </row>
    <row r="12" spans="2:19" ht="21.75">
      <c r="B12" s="21">
        <v>8</v>
      </c>
      <c r="C12" s="68">
        <f>เวลาเรียน!B12</f>
        <v>2910</v>
      </c>
      <c r="D12" s="69" t="str">
        <f>เวลาเรียน!C12</f>
        <v>น.ส.วนิดา</v>
      </c>
      <c r="E12" s="70" t="str">
        <f>เวลาเรียน!D12</f>
        <v>โบบทอง</v>
      </c>
      <c r="F12" s="64">
        <v>8</v>
      </c>
      <c r="G12" s="18">
        <v>8</v>
      </c>
      <c r="H12" s="18">
        <v>7</v>
      </c>
      <c r="I12" s="18">
        <v>7</v>
      </c>
      <c r="J12" s="18">
        <v>8</v>
      </c>
      <c r="K12" s="18"/>
      <c r="L12" s="18"/>
      <c r="M12" s="64"/>
      <c r="N12" s="64"/>
      <c r="O12" s="64">
        <v>17</v>
      </c>
      <c r="P12" s="65">
        <f t="shared" si="0"/>
        <v>55</v>
      </c>
      <c r="Q12" s="18">
        <f t="shared" si="1"/>
        <v>55</v>
      </c>
      <c r="R12" s="66">
        <f t="shared" si="3"/>
        <v>55</v>
      </c>
      <c r="S12" s="18">
        <f t="shared" si="2"/>
        <v>55</v>
      </c>
    </row>
    <row r="13" spans="2:19" ht="21.75">
      <c r="B13" s="21">
        <v>9</v>
      </c>
      <c r="C13" s="68">
        <f>เวลาเรียน!B13</f>
        <v>2914</v>
      </c>
      <c r="D13" s="69" t="str">
        <f>เวลาเรียน!C13</f>
        <v>น.ส.สุชาดา</v>
      </c>
      <c r="E13" s="70" t="str">
        <f>เวลาเรียน!D13</f>
        <v>ทองราย</v>
      </c>
      <c r="F13" s="64">
        <v>8</v>
      </c>
      <c r="G13" s="18">
        <v>9</v>
      </c>
      <c r="H13" s="18">
        <v>7</v>
      </c>
      <c r="I13" s="18">
        <v>6</v>
      </c>
      <c r="J13" s="18">
        <v>6</v>
      </c>
      <c r="K13" s="18"/>
      <c r="L13" s="18"/>
      <c r="M13" s="64"/>
      <c r="N13" s="64"/>
      <c r="O13" s="64">
        <v>17</v>
      </c>
      <c r="P13" s="65">
        <f t="shared" si="0"/>
        <v>53</v>
      </c>
      <c r="Q13" s="18">
        <f t="shared" si="1"/>
        <v>53</v>
      </c>
      <c r="R13" s="66">
        <f t="shared" si="3"/>
        <v>53</v>
      </c>
      <c r="S13" s="18">
        <f t="shared" si="2"/>
        <v>53</v>
      </c>
    </row>
    <row r="14" spans="2:19" ht="21.75">
      <c r="B14" s="21">
        <v>10</v>
      </c>
      <c r="C14" s="68">
        <f>เวลาเรียน!B14</f>
        <v>2915</v>
      </c>
      <c r="D14" s="69" t="str">
        <f>เวลาเรียน!C14</f>
        <v>น.ส.สุปรานี</v>
      </c>
      <c r="E14" s="70" t="str">
        <f>เวลาเรียน!D14</f>
        <v>โสสัน</v>
      </c>
      <c r="F14" s="64">
        <v>8</v>
      </c>
      <c r="G14" s="18">
        <v>8</v>
      </c>
      <c r="H14" s="18">
        <v>8</v>
      </c>
      <c r="I14" s="18">
        <v>6</v>
      </c>
      <c r="J14" s="18">
        <v>6</v>
      </c>
      <c r="K14" s="18"/>
      <c r="L14" s="18"/>
      <c r="M14" s="64"/>
      <c r="N14" s="64"/>
      <c r="O14" s="64">
        <v>16</v>
      </c>
      <c r="P14" s="65">
        <f t="shared" si="0"/>
        <v>52</v>
      </c>
      <c r="Q14" s="18">
        <f t="shared" si="1"/>
        <v>52</v>
      </c>
      <c r="R14" s="66">
        <f t="shared" si="3"/>
        <v>52</v>
      </c>
      <c r="S14" s="18">
        <f t="shared" si="2"/>
        <v>52</v>
      </c>
    </row>
    <row r="15" spans="2:19" ht="21.75">
      <c r="B15" s="21">
        <v>11</v>
      </c>
      <c r="C15" s="68">
        <f>เวลาเรียน!B15</f>
        <v>2882</v>
      </c>
      <c r="D15" s="69" t="str">
        <f>เวลาเรียน!C15</f>
        <v>น.ส.อังคณา</v>
      </c>
      <c r="E15" s="70" t="str">
        <f>เวลาเรียน!D15</f>
        <v>แก้วประดิษฐ์</v>
      </c>
      <c r="F15" s="64">
        <v>8</v>
      </c>
      <c r="G15" s="18">
        <v>8</v>
      </c>
      <c r="H15" s="18">
        <v>7</v>
      </c>
      <c r="I15" s="18">
        <v>7</v>
      </c>
      <c r="J15" s="18">
        <v>7</v>
      </c>
      <c r="K15" s="18"/>
      <c r="L15" s="18"/>
      <c r="M15" s="64"/>
      <c r="N15" s="64"/>
      <c r="O15" s="64">
        <v>16</v>
      </c>
      <c r="P15" s="65">
        <f t="shared" si="0"/>
        <v>53</v>
      </c>
      <c r="Q15" s="18">
        <f t="shared" si="1"/>
        <v>53</v>
      </c>
      <c r="R15" s="66">
        <f t="shared" si="3"/>
        <v>53</v>
      </c>
      <c r="S15" s="18">
        <f t="shared" si="2"/>
        <v>53</v>
      </c>
    </row>
    <row r="16" spans="2:19" ht="21.75">
      <c r="B16" s="21">
        <v>12</v>
      </c>
      <c r="C16" s="68">
        <f>เวลาเรียน!B16</f>
        <v>2884</v>
      </c>
      <c r="D16" s="69" t="str">
        <f>เวลาเรียน!C16</f>
        <v>นายจตุรงค์</v>
      </c>
      <c r="E16" s="70" t="str">
        <f>เวลาเรียน!D16</f>
        <v>อุดมศิลป์</v>
      </c>
      <c r="F16" s="64">
        <v>8</v>
      </c>
      <c r="G16" s="18">
        <v>9</v>
      </c>
      <c r="H16" s="18">
        <v>7</v>
      </c>
      <c r="I16" s="18">
        <v>6</v>
      </c>
      <c r="J16" s="18">
        <v>7</v>
      </c>
      <c r="K16" s="18"/>
      <c r="L16" s="18"/>
      <c r="M16" s="64"/>
      <c r="N16" s="64"/>
      <c r="O16" s="64">
        <v>17</v>
      </c>
      <c r="P16" s="65">
        <f t="shared" si="0"/>
        <v>54</v>
      </c>
      <c r="Q16" s="18">
        <f t="shared" si="1"/>
        <v>54</v>
      </c>
      <c r="R16" s="66">
        <f t="shared" si="3"/>
        <v>54</v>
      </c>
      <c r="S16" s="18">
        <f t="shared" si="2"/>
        <v>54</v>
      </c>
    </row>
    <row r="17" spans="2:19" ht="21.75">
      <c r="B17" s="21">
        <v>13</v>
      </c>
      <c r="C17" s="68"/>
      <c r="D17" s="69"/>
      <c r="E17" s="70"/>
      <c r="F17" s="64">
        <v>8</v>
      </c>
      <c r="G17" s="23">
        <v>8</v>
      </c>
      <c r="H17" s="23">
        <v>7</v>
      </c>
      <c r="I17" s="23">
        <v>6</v>
      </c>
      <c r="J17" s="23">
        <v>7</v>
      </c>
      <c r="K17" s="23"/>
      <c r="L17" s="23"/>
      <c r="M17" s="64"/>
      <c r="N17" s="64"/>
      <c r="O17" s="64">
        <v>16</v>
      </c>
      <c r="P17" s="65">
        <f aca="true" t="shared" si="4" ref="P17:P40">SUM(F17:O17)</f>
        <v>52</v>
      </c>
      <c r="Q17" s="23">
        <f aca="true" t="shared" si="5" ref="Q17:Q40">IF(P17=0,"",P17)</f>
        <v>52</v>
      </c>
      <c r="R17" s="66">
        <f>ROUND(P17/$P$4*$R$4,0)</f>
        <v>52</v>
      </c>
      <c r="S17" s="23">
        <f aca="true" t="shared" si="6" ref="S17:S40">IF(R17=0,"",R17)</f>
        <v>52</v>
      </c>
    </row>
    <row r="18" spans="2:19" ht="21.75">
      <c r="B18" s="21">
        <v>14</v>
      </c>
      <c r="C18" s="68"/>
      <c r="D18" s="69"/>
      <c r="E18" s="70"/>
      <c r="F18" s="64">
        <v>7</v>
      </c>
      <c r="G18" s="23">
        <v>7</v>
      </c>
      <c r="H18" s="23">
        <v>8</v>
      </c>
      <c r="I18" s="23">
        <v>7</v>
      </c>
      <c r="J18" s="23">
        <v>8</v>
      </c>
      <c r="K18" s="23"/>
      <c r="L18" s="23"/>
      <c r="M18" s="64"/>
      <c r="N18" s="64"/>
      <c r="O18" s="64">
        <v>14</v>
      </c>
      <c r="P18" s="65">
        <f t="shared" si="4"/>
        <v>51</v>
      </c>
      <c r="Q18" s="23">
        <f t="shared" si="5"/>
        <v>51</v>
      </c>
      <c r="R18" s="66">
        <f aca="true" t="shared" si="7" ref="R18:R28">ROUND(P18/$P$4*$R$4,0)</f>
        <v>51</v>
      </c>
      <c r="S18" s="23">
        <f t="shared" si="6"/>
        <v>51</v>
      </c>
    </row>
    <row r="19" spans="2:19" ht="21.75">
      <c r="B19" s="21">
        <v>15</v>
      </c>
      <c r="C19" s="68"/>
      <c r="D19" s="69"/>
      <c r="E19" s="70"/>
      <c r="F19" s="64">
        <v>9</v>
      </c>
      <c r="G19" s="23">
        <v>8</v>
      </c>
      <c r="H19" s="23">
        <v>7</v>
      </c>
      <c r="I19" s="23">
        <v>8</v>
      </c>
      <c r="J19" s="23">
        <v>8</v>
      </c>
      <c r="K19" s="23"/>
      <c r="L19" s="23"/>
      <c r="M19" s="64"/>
      <c r="N19" s="64"/>
      <c r="O19" s="64">
        <v>17</v>
      </c>
      <c r="P19" s="65">
        <f t="shared" si="4"/>
        <v>57</v>
      </c>
      <c r="Q19" s="23">
        <f t="shared" si="5"/>
        <v>57</v>
      </c>
      <c r="R19" s="66">
        <f t="shared" si="7"/>
        <v>57</v>
      </c>
      <c r="S19" s="23">
        <f t="shared" si="6"/>
        <v>57</v>
      </c>
    </row>
    <row r="20" spans="2:19" ht="21.75">
      <c r="B20" s="21">
        <v>16</v>
      </c>
      <c r="C20" s="68"/>
      <c r="D20" s="69"/>
      <c r="E20" s="70"/>
      <c r="F20" s="64">
        <v>9</v>
      </c>
      <c r="G20" s="23">
        <v>6</v>
      </c>
      <c r="H20" s="23">
        <v>8</v>
      </c>
      <c r="I20" s="23">
        <v>8</v>
      </c>
      <c r="J20" s="23">
        <v>8</v>
      </c>
      <c r="K20" s="23"/>
      <c r="L20" s="23"/>
      <c r="M20" s="64"/>
      <c r="N20" s="64"/>
      <c r="O20" s="64">
        <v>15</v>
      </c>
      <c r="P20" s="65">
        <f t="shared" si="4"/>
        <v>54</v>
      </c>
      <c r="Q20" s="23">
        <f t="shared" si="5"/>
        <v>54</v>
      </c>
      <c r="R20" s="66">
        <f t="shared" si="7"/>
        <v>54</v>
      </c>
      <c r="S20" s="23">
        <f t="shared" si="6"/>
        <v>54</v>
      </c>
    </row>
    <row r="21" spans="2:19" ht="21.75">
      <c r="B21" s="21">
        <v>17</v>
      </c>
      <c r="C21" s="68"/>
      <c r="D21" s="69"/>
      <c r="E21" s="70"/>
      <c r="F21" s="64">
        <v>9</v>
      </c>
      <c r="G21" s="23">
        <v>8</v>
      </c>
      <c r="H21" s="23">
        <v>8</v>
      </c>
      <c r="I21" s="23">
        <v>8</v>
      </c>
      <c r="J21" s="23">
        <v>7</v>
      </c>
      <c r="K21" s="23"/>
      <c r="L21" s="23"/>
      <c r="M21" s="64"/>
      <c r="N21" s="64"/>
      <c r="O21" s="64">
        <v>17</v>
      </c>
      <c r="P21" s="65">
        <f t="shared" si="4"/>
        <v>57</v>
      </c>
      <c r="Q21" s="23">
        <f t="shared" si="5"/>
        <v>57</v>
      </c>
      <c r="R21" s="66">
        <f t="shared" si="7"/>
        <v>57</v>
      </c>
      <c r="S21" s="23">
        <f t="shared" si="6"/>
        <v>57</v>
      </c>
    </row>
    <row r="22" spans="2:19" ht="21.75">
      <c r="B22" s="21">
        <v>18</v>
      </c>
      <c r="C22" s="68"/>
      <c r="D22" s="69"/>
      <c r="E22" s="70"/>
      <c r="F22" s="64">
        <v>8</v>
      </c>
      <c r="G22" s="23">
        <v>7</v>
      </c>
      <c r="H22" s="23">
        <v>7</v>
      </c>
      <c r="I22" s="23">
        <v>6</v>
      </c>
      <c r="J22" s="23">
        <v>7</v>
      </c>
      <c r="K22" s="23"/>
      <c r="L22" s="23"/>
      <c r="M22" s="64"/>
      <c r="N22" s="64"/>
      <c r="O22" s="64">
        <v>15</v>
      </c>
      <c r="P22" s="65">
        <f t="shared" si="4"/>
        <v>50</v>
      </c>
      <c r="Q22" s="23">
        <f t="shared" si="5"/>
        <v>50</v>
      </c>
      <c r="R22" s="66">
        <f t="shared" si="7"/>
        <v>50</v>
      </c>
      <c r="S22" s="23">
        <f t="shared" si="6"/>
        <v>50</v>
      </c>
    </row>
    <row r="23" spans="2:19" ht="21.75">
      <c r="B23" s="21">
        <v>19</v>
      </c>
      <c r="C23" s="68"/>
      <c r="D23" s="69"/>
      <c r="E23" s="70"/>
      <c r="F23" s="64">
        <v>7</v>
      </c>
      <c r="G23" s="23">
        <v>7</v>
      </c>
      <c r="H23" s="23">
        <v>7</v>
      </c>
      <c r="I23" s="23">
        <v>6</v>
      </c>
      <c r="J23" s="23">
        <v>6</v>
      </c>
      <c r="K23" s="23"/>
      <c r="L23" s="23"/>
      <c r="M23" s="64"/>
      <c r="N23" s="64"/>
      <c r="O23" s="64">
        <v>14</v>
      </c>
      <c r="P23" s="65">
        <f t="shared" si="4"/>
        <v>47</v>
      </c>
      <c r="Q23" s="23">
        <f t="shared" si="5"/>
        <v>47</v>
      </c>
      <c r="R23" s="66">
        <f t="shared" si="7"/>
        <v>47</v>
      </c>
      <c r="S23" s="23">
        <f t="shared" si="6"/>
        <v>47</v>
      </c>
    </row>
    <row r="24" spans="2:19" ht="21.75">
      <c r="B24" s="21">
        <v>20</v>
      </c>
      <c r="C24" s="68"/>
      <c r="D24" s="69"/>
      <c r="E24" s="70"/>
      <c r="F24" s="64">
        <v>8</v>
      </c>
      <c r="G24" s="23">
        <v>8</v>
      </c>
      <c r="H24" s="23">
        <v>7</v>
      </c>
      <c r="I24" s="23">
        <v>7</v>
      </c>
      <c r="J24" s="23">
        <v>8</v>
      </c>
      <c r="K24" s="23"/>
      <c r="L24" s="23"/>
      <c r="M24" s="64"/>
      <c r="N24" s="64"/>
      <c r="O24" s="64">
        <v>17</v>
      </c>
      <c r="P24" s="65">
        <f t="shared" si="4"/>
        <v>55</v>
      </c>
      <c r="Q24" s="23">
        <f t="shared" si="5"/>
        <v>55</v>
      </c>
      <c r="R24" s="66">
        <f t="shared" si="7"/>
        <v>55</v>
      </c>
      <c r="S24" s="23">
        <f t="shared" si="6"/>
        <v>55</v>
      </c>
    </row>
    <row r="25" spans="2:19" ht="21.75">
      <c r="B25" s="21">
        <v>21</v>
      </c>
      <c r="C25" s="68"/>
      <c r="D25" s="69"/>
      <c r="E25" s="70"/>
      <c r="F25" s="64">
        <v>8</v>
      </c>
      <c r="G25" s="23">
        <v>9</v>
      </c>
      <c r="H25" s="23">
        <v>7</v>
      </c>
      <c r="I25" s="23">
        <v>6</v>
      </c>
      <c r="J25" s="23">
        <v>6</v>
      </c>
      <c r="K25" s="23"/>
      <c r="L25" s="23"/>
      <c r="M25" s="64"/>
      <c r="N25" s="64"/>
      <c r="O25" s="64">
        <v>17</v>
      </c>
      <c r="P25" s="65">
        <f t="shared" si="4"/>
        <v>53</v>
      </c>
      <c r="Q25" s="23">
        <f t="shared" si="5"/>
        <v>53</v>
      </c>
      <c r="R25" s="66">
        <f t="shared" si="7"/>
        <v>53</v>
      </c>
      <c r="S25" s="23">
        <f t="shared" si="6"/>
        <v>53</v>
      </c>
    </row>
    <row r="26" spans="2:19" ht="21.75">
      <c r="B26" s="21">
        <v>22</v>
      </c>
      <c r="C26" s="68"/>
      <c r="D26" s="69"/>
      <c r="E26" s="70"/>
      <c r="F26" s="64">
        <v>8</v>
      </c>
      <c r="G26" s="23">
        <v>8</v>
      </c>
      <c r="H26" s="23">
        <v>8</v>
      </c>
      <c r="I26" s="23">
        <v>6</v>
      </c>
      <c r="J26" s="23">
        <v>6</v>
      </c>
      <c r="K26" s="23"/>
      <c r="L26" s="23"/>
      <c r="M26" s="64"/>
      <c r="N26" s="64"/>
      <c r="O26" s="64">
        <v>16</v>
      </c>
      <c r="P26" s="65">
        <f t="shared" si="4"/>
        <v>52</v>
      </c>
      <c r="Q26" s="23">
        <f t="shared" si="5"/>
        <v>52</v>
      </c>
      <c r="R26" s="66">
        <f t="shared" si="7"/>
        <v>52</v>
      </c>
      <c r="S26" s="23">
        <f t="shared" si="6"/>
        <v>52</v>
      </c>
    </row>
    <row r="27" spans="2:19" ht="21.75">
      <c r="B27" s="21">
        <v>23</v>
      </c>
      <c r="C27" s="68"/>
      <c r="D27" s="69"/>
      <c r="E27" s="70"/>
      <c r="F27" s="64">
        <v>8</v>
      </c>
      <c r="G27" s="23">
        <v>8</v>
      </c>
      <c r="H27" s="23">
        <v>7</v>
      </c>
      <c r="I27" s="23">
        <v>7</v>
      </c>
      <c r="J27" s="23">
        <v>7</v>
      </c>
      <c r="K27" s="23"/>
      <c r="L27" s="23"/>
      <c r="M27" s="64"/>
      <c r="N27" s="64"/>
      <c r="O27" s="64">
        <v>16</v>
      </c>
      <c r="P27" s="65">
        <f t="shared" si="4"/>
        <v>53</v>
      </c>
      <c r="Q27" s="23">
        <f t="shared" si="5"/>
        <v>53</v>
      </c>
      <c r="R27" s="66">
        <f t="shared" si="7"/>
        <v>53</v>
      </c>
      <c r="S27" s="23">
        <f t="shared" si="6"/>
        <v>53</v>
      </c>
    </row>
    <row r="28" spans="2:19" ht="21.75">
      <c r="B28" s="21">
        <v>24</v>
      </c>
      <c r="C28" s="68"/>
      <c r="D28" s="69"/>
      <c r="E28" s="70"/>
      <c r="F28" s="64">
        <v>8</v>
      </c>
      <c r="G28" s="23">
        <v>9</v>
      </c>
      <c r="H28" s="23">
        <v>7</v>
      </c>
      <c r="I28" s="23">
        <v>6</v>
      </c>
      <c r="J28" s="23">
        <v>7</v>
      </c>
      <c r="K28" s="23"/>
      <c r="L28" s="23"/>
      <c r="M28" s="64"/>
      <c r="N28" s="64"/>
      <c r="O28" s="64">
        <v>17</v>
      </c>
      <c r="P28" s="65">
        <f t="shared" si="4"/>
        <v>54</v>
      </c>
      <c r="Q28" s="23">
        <f t="shared" si="5"/>
        <v>54</v>
      </c>
      <c r="R28" s="66">
        <f t="shared" si="7"/>
        <v>54</v>
      </c>
      <c r="S28" s="23">
        <f t="shared" si="6"/>
        <v>54</v>
      </c>
    </row>
    <row r="29" spans="2:19" ht="21.75">
      <c r="B29" s="21">
        <v>25</v>
      </c>
      <c r="C29" s="68"/>
      <c r="D29" s="69"/>
      <c r="E29" s="70"/>
      <c r="F29" s="64">
        <v>8</v>
      </c>
      <c r="G29" s="23">
        <v>8</v>
      </c>
      <c r="H29" s="23">
        <v>7</v>
      </c>
      <c r="I29" s="23">
        <v>6</v>
      </c>
      <c r="J29" s="23">
        <v>7</v>
      </c>
      <c r="K29" s="23"/>
      <c r="L29" s="23"/>
      <c r="M29" s="64"/>
      <c r="N29" s="64"/>
      <c r="O29" s="64">
        <v>16</v>
      </c>
      <c r="P29" s="65">
        <f t="shared" si="4"/>
        <v>52</v>
      </c>
      <c r="Q29" s="23">
        <f t="shared" si="5"/>
        <v>52</v>
      </c>
      <c r="R29" s="66">
        <f>ROUND(P29/$P$4*$R$4,0)</f>
        <v>52</v>
      </c>
      <c r="S29" s="23">
        <f t="shared" si="6"/>
        <v>52</v>
      </c>
    </row>
    <row r="30" spans="2:19" ht="21.75">
      <c r="B30" s="21">
        <v>26</v>
      </c>
      <c r="C30" s="68"/>
      <c r="D30" s="69"/>
      <c r="E30" s="70"/>
      <c r="F30" s="64">
        <v>7</v>
      </c>
      <c r="G30" s="23">
        <v>7</v>
      </c>
      <c r="H30" s="23">
        <v>8</v>
      </c>
      <c r="I30" s="23">
        <v>7</v>
      </c>
      <c r="J30" s="23">
        <v>8</v>
      </c>
      <c r="K30" s="23"/>
      <c r="L30" s="23"/>
      <c r="M30" s="64"/>
      <c r="N30" s="64"/>
      <c r="O30" s="64">
        <v>14</v>
      </c>
      <c r="P30" s="65">
        <f t="shared" si="4"/>
        <v>51</v>
      </c>
      <c r="Q30" s="23">
        <f t="shared" si="5"/>
        <v>51</v>
      </c>
      <c r="R30" s="66">
        <f aca="true" t="shared" si="8" ref="R30:R40">ROUND(P30/$P$4*$R$4,0)</f>
        <v>51</v>
      </c>
      <c r="S30" s="23">
        <f t="shared" si="6"/>
        <v>51</v>
      </c>
    </row>
    <row r="31" spans="2:19" ht="21.75">
      <c r="B31" s="21">
        <v>27</v>
      </c>
      <c r="C31" s="68"/>
      <c r="D31" s="69"/>
      <c r="E31" s="70"/>
      <c r="F31" s="64">
        <v>9</v>
      </c>
      <c r="G31" s="23">
        <v>8</v>
      </c>
      <c r="H31" s="23">
        <v>7</v>
      </c>
      <c r="I31" s="23">
        <v>8</v>
      </c>
      <c r="J31" s="23">
        <v>8</v>
      </c>
      <c r="K31" s="23"/>
      <c r="L31" s="23"/>
      <c r="M31" s="64"/>
      <c r="N31" s="64"/>
      <c r="O31" s="64">
        <v>17</v>
      </c>
      <c r="P31" s="65">
        <f t="shared" si="4"/>
        <v>57</v>
      </c>
      <c r="Q31" s="23">
        <f t="shared" si="5"/>
        <v>57</v>
      </c>
      <c r="R31" s="66">
        <f t="shared" si="8"/>
        <v>57</v>
      </c>
      <c r="S31" s="23">
        <f t="shared" si="6"/>
        <v>57</v>
      </c>
    </row>
    <row r="32" spans="2:19" ht="21.75">
      <c r="B32" s="21">
        <v>28</v>
      </c>
      <c r="C32" s="68"/>
      <c r="D32" s="69"/>
      <c r="E32" s="70"/>
      <c r="F32" s="64">
        <v>9</v>
      </c>
      <c r="G32" s="23">
        <v>6</v>
      </c>
      <c r="H32" s="23">
        <v>8</v>
      </c>
      <c r="I32" s="23">
        <v>8</v>
      </c>
      <c r="J32" s="23">
        <v>8</v>
      </c>
      <c r="K32" s="23"/>
      <c r="L32" s="23"/>
      <c r="M32" s="64"/>
      <c r="N32" s="64"/>
      <c r="O32" s="64">
        <v>15</v>
      </c>
      <c r="P32" s="65">
        <f t="shared" si="4"/>
        <v>54</v>
      </c>
      <c r="Q32" s="23">
        <f t="shared" si="5"/>
        <v>54</v>
      </c>
      <c r="R32" s="66">
        <f t="shared" si="8"/>
        <v>54</v>
      </c>
      <c r="S32" s="23">
        <f t="shared" si="6"/>
        <v>54</v>
      </c>
    </row>
    <row r="33" spans="2:19" ht="21.75">
      <c r="B33" s="21">
        <v>29</v>
      </c>
      <c r="C33" s="68"/>
      <c r="D33" s="69"/>
      <c r="E33" s="70"/>
      <c r="F33" s="64">
        <v>9</v>
      </c>
      <c r="G33" s="23">
        <v>8</v>
      </c>
      <c r="H33" s="23">
        <v>8</v>
      </c>
      <c r="I33" s="23">
        <v>8</v>
      </c>
      <c r="J33" s="23">
        <v>7</v>
      </c>
      <c r="K33" s="23"/>
      <c r="L33" s="23"/>
      <c r="M33" s="64"/>
      <c r="N33" s="64"/>
      <c r="O33" s="64">
        <v>17</v>
      </c>
      <c r="P33" s="65">
        <f t="shared" si="4"/>
        <v>57</v>
      </c>
      <c r="Q33" s="23">
        <f t="shared" si="5"/>
        <v>57</v>
      </c>
      <c r="R33" s="66">
        <f t="shared" si="8"/>
        <v>57</v>
      </c>
      <c r="S33" s="23">
        <f t="shared" si="6"/>
        <v>57</v>
      </c>
    </row>
    <row r="34" spans="2:19" ht="21.75">
      <c r="B34" s="21">
        <v>30</v>
      </c>
      <c r="C34" s="68"/>
      <c r="D34" s="69"/>
      <c r="E34" s="70"/>
      <c r="F34" s="64">
        <v>8</v>
      </c>
      <c r="G34" s="23">
        <v>7</v>
      </c>
      <c r="H34" s="23">
        <v>7</v>
      </c>
      <c r="I34" s="23">
        <v>6</v>
      </c>
      <c r="J34" s="23">
        <v>7</v>
      </c>
      <c r="K34" s="23"/>
      <c r="L34" s="23"/>
      <c r="M34" s="64"/>
      <c r="N34" s="64"/>
      <c r="O34" s="64">
        <v>15</v>
      </c>
      <c r="P34" s="65">
        <f t="shared" si="4"/>
        <v>50</v>
      </c>
      <c r="Q34" s="23">
        <f t="shared" si="5"/>
        <v>50</v>
      </c>
      <c r="R34" s="66">
        <f t="shared" si="8"/>
        <v>50</v>
      </c>
      <c r="S34" s="23">
        <f t="shared" si="6"/>
        <v>50</v>
      </c>
    </row>
    <row r="35" spans="2:19" ht="21.75">
      <c r="B35" s="21">
        <v>31</v>
      </c>
      <c r="C35" s="68"/>
      <c r="D35" s="69"/>
      <c r="E35" s="70"/>
      <c r="F35" s="64">
        <v>7</v>
      </c>
      <c r="G35" s="23">
        <v>7</v>
      </c>
      <c r="H35" s="23">
        <v>7</v>
      </c>
      <c r="I35" s="23">
        <v>6</v>
      </c>
      <c r="J35" s="23">
        <v>6</v>
      </c>
      <c r="K35" s="23"/>
      <c r="L35" s="23"/>
      <c r="M35" s="64"/>
      <c r="N35" s="64"/>
      <c r="O35" s="64">
        <v>14</v>
      </c>
      <c r="P35" s="65">
        <f t="shared" si="4"/>
        <v>47</v>
      </c>
      <c r="Q35" s="23">
        <f t="shared" si="5"/>
        <v>47</v>
      </c>
      <c r="R35" s="66">
        <f t="shared" si="8"/>
        <v>47</v>
      </c>
      <c r="S35" s="23">
        <f t="shared" si="6"/>
        <v>47</v>
      </c>
    </row>
    <row r="36" spans="2:19" ht="21.75">
      <c r="B36" s="21">
        <v>32</v>
      </c>
      <c r="C36" s="68"/>
      <c r="D36" s="69"/>
      <c r="E36" s="70"/>
      <c r="F36" s="64">
        <v>8</v>
      </c>
      <c r="G36" s="23">
        <v>8</v>
      </c>
      <c r="H36" s="23">
        <v>7</v>
      </c>
      <c r="I36" s="23">
        <v>7</v>
      </c>
      <c r="J36" s="23">
        <v>8</v>
      </c>
      <c r="K36" s="23"/>
      <c r="L36" s="23"/>
      <c r="M36" s="64"/>
      <c r="N36" s="64"/>
      <c r="O36" s="64">
        <v>17</v>
      </c>
      <c r="P36" s="65">
        <f t="shared" si="4"/>
        <v>55</v>
      </c>
      <c r="Q36" s="23">
        <f t="shared" si="5"/>
        <v>55</v>
      </c>
      <c r="R36" s="66">
        <f t="shared" si="8"/>
        <v>55</v>
      </c>
      <c r="S36" s="23">
        <f t="shared" si="6"/>
        <v>55</v>
      </c>
    </row>
    <row r="37" spans="2:19" ht="21.75">
      <c r="B37" s="21">
        <v>33</v>
      </c>
      <c r="C37" s="68"/>
      <c r="D37" s="69"/>
      <c r="E37" s="70"/>
      <c r="F37" s="64">
        <v>8</v>
      </c>
      <c r="G37" s="23">
        <v>9</v>
      </c>
      <c r="H37" s="23">
        <v>7</v>
      </c>
      <c r="I37" s="23">
        <v>6</v>
      </c>
      <c r="J37" s="23">
        <v>6</v>
      </c>
      <c r="K37" s="23"/>
      <c r="L37" s="23"/>
      <c r="M37" s="64"/>
      <c r="N37" s="64"/>
      <c r="O37" s="64">
        <v>17</v>
      </c>
      <c r="P37" s="65">
        <f t="shared" si="4"/>
        <v>53</v>
      </c>
      <c r="Q37" s="23">
        <f t="shared" si="5"/>
        <v>53</v>
      </c>
      <c r="R37" s="66">
        <f t="shared" si="8"/>
        <v>53</v>
      </c>
      <c r="S37" s="23">
        <f t="shared" si="6"/>
        <v>53</v>
      </c>
    </row>
    <row r="38" spans="2:19" ht="21.75">
      <c r="B38" s="21">
        <v>34</v>
      </c>
      <c r="C38" s="68"/>
      <c r="D38" s="69"/>
      <c r="E38" s="70"/>
      <c r="F38" s="64">
        <v>8</v>
      </c>
      <c r="G38" s="23">
        <v>8</v>
      </c>
      <c r="H38" s="23">
        <v>8</v>
      </c>
      <c r="I38" s="23">
        <v>6</v>
      </c>
      <c r="J38" s="23">
        <v>6</v>
      </c>
      <c r="K38" s="23"/>
      <c r="L38" s="23"/>
      <c r="M38" s="64"/>
      <c r="N38" s="64"/>
      <c r="O38" s="64">
        <v>16</v>
      </c>
      <c r="P38" s="65">
        <f t="shared" si="4"/>
        <v>52</v>
      </c>
      <c r="Q38" s="23">
        <f t="shared" si="5"/>
        <v>52</v>
      </c>
      <c r="R38" s="66">
        <f t="shared" si="8"/>
        <v>52</v>
      </c>
      <c r="S38" s="23">
        <f t="shared" si="6"/>
        <v>52</v>
      </c>
    </row>
    <row r="39" spans="2:19" ht="21.75">
      <c r="B39" s="21">
        <v>35</v>
      </c>
      <c r="C39" s="68"/>
      <c r="D39" s="69"/>
      <c r="E39" s="70"/>
      <c r="F39" s="64">
        <v>8</v>
      </c>
      <c r="G39" s="23">
        <v>8</v>
      </c>
      <c r="H39" s="23">
        <v>7</v>
      </c>
      <c r="I39" s="23">
        <v>7</v>
      </c>
      <c r="J39" s="23">
        <v>7</v>
      </c>
      <c r="K39" s="23"/>
      <c r="L39" s="23"/>
      <c r="M39" s="64"/>
      <c r="N39" s="64"/>
      <c r="O39" s="64">
        <v>16</v>
      </c>
      <c r="P39" s="65">
        <f t="shared" si="4"/>
        <v>53</v>
      </c>
      <c r="Q39" s="23">
        <f t="shared" si="5"/>
        <v>53</v>
      </c>
      <c r="R39" s="66">
        <f t="shared" si="8"/>
        <v>53</v>
      </c>
      <c r="S39" s="23">
        <f t="shared" si="6"/>
        <v>53</v>
      </c>
    </row>
    <row r="40" spans="2:19" ht="21.75">
      <c r="B40" s="21">
        <v>36</v>
      </c>
      <c r="C40" s="68"/>
      <c r="D40" s="69"/>
      <c r="E40" s="70"/>
      <c r="F40" s="64">
        <v>8</v>
      </c>
      <c r="G40" s="23">
        <v>9</v>
      </c>
      <c r="H40" s="23">
        <v>7</v>
      </c>
      <c r="I40" s="23">
        <v>6</v>
      </c>
      <c r="J40" s="23">
        <v>7</v>
      </c>
      <c r="K40" s="23"/>
      <c r="L40" s="23"/>
      <c r="M40" s="64"/>
      <c r="N40" s="64"/>
      <c r="O40" s="64">
        <v>17</v>
      </c>
      <c r="P40" s="65">
        <f t="shared" si="4"/>
        <v>54</v>
      </c>
      <c r="Q40" s="23">
        <f t="shared" si="5"/>
        <v>54</v>
      </c>
      <c r="R40" s="66">
        <f t="shared" si="8"/>
        <v>54</v>
      </c>
      <c r="S40" s="23">
        <f t="shared" si="6"/>
        <v>54</v>
      </c>
    </row>
  </sheetData>
  <sheetProtection/>
  <mergeCells count="4">
    <mergeCell ref="B3:B4"/>
    <mergeCell ref="C3:C4"/>
    <mergeCell ref="D3:E4"/>
    <mergeCell ref="B2:S2"/>
  </mergeCells>
  <printOptions horizontalCentered="1"/>
  <pageMargins left="0.47" right="0.34" top="0.66" bottom="0.3937007874015748" header="0.5118110236220472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O42"/>
  <sheetViews>
    <sheetView showGridLines="0" zoomScalePageLayoutView="0" workbookViewId="0" topLeftCell="A16">
      <selection activeCell="T20" sqref="T20"/>
    </sheetView>
  </sheetViews>
  <sheetFormatPr defaultColWidth="9.00390625" defaultRowHeight="21.75"/>
  <cols>
    <col min="1" max="1" width="3.00390625" style="73" customWidth="1"/>
    <col min="2" max="2" width="5.57421875" style="59" customWidth="1"/>
    <col min="3" max="3" width="9.140625" style="59" customWidth="1"/>
    <col min="4" max="4" width="15.57421875" style="59" customWidth="1"/>
    <col min="5" max="5" width="18.7109375" style="13" customWidth="1"/>
    <col min="6" max="11" width="4.7109375" style="71" customWidth="1"/>
    <col min="12" max="12" width="5.57421875" style="71" customWidth="1"/>
    <col min="13" max="13" width="5.421875" style="71" customWidth="1"/>
    <col min="14" max="14" width="8.421875" style="71" customWidth="1"/>
    <col min="15" max="15" width="7.8515625" style="71" customWidth="1"/>
    <col min="16" max="16384" width="9.00390625" style="59" customWidth="1"/>
  </cols>
  <sheetData>
    <row r="1" ht="33" customHeight="1">
      <c r="B1" s="59" t="str">
        <f>"แบบประเมินผลการเรียน    รายวิชา"&amp;ข้อมูลเบื้องต้น!C5&amp;"     "&amp;ข้อมูลเบื้องต้น!F5&amp;"     ภาคเรียนที่ "&amp;ข้อมูลเบื้องต้น!F2&amp;"      ปีการศึกษา   "&amp;ข้อมูลเบื้องต้น!C2</f>
        <v>แบบประเมินผลการเรียน    รายวิชาคณิตศาสตร์เพิ่มเติม     ค 33201     ภาคเรียนที่ 1      ปีการศึกษา   2560</v>
      </c>
    </row>
    <row r="2" ht="12" customHeight="1"/>
    <row r="3" spans="1:15" ht="25.5" customHeight="1">
      <c r="A3" s="74"/>
      <c r="B3" s="196" t="s">
        <v>58</v>
      </c>
      <c r="C3" s="197"/>
      <c r="D3" s="197"/>
      <c r="E3" s="197"/>
      <c r="F3" s="197"/>
      <c r="G3" s="197"/>
      <c r="H3" s="197"/>
      <c r="I3" s="197"/>
      <c r="J3" s="197"/>
      <c r="K3" s="197"/>
      <c r="L3" s="198"/>
      <c r="M3" s="75"/>
      <c r="N3" s="190" t="s">
        <v>57</v>
      </c>
      <c r="O3" s="189" t="s">
        <v>55</v>
      </c>
    </row>
    <row r="4" spans="1:15" ht="21" customHeight="1">
      <c r="A4" s="74"/>
      <c r="B4" s="174" t="s">
        <v>0</v>
      </c>
      <c r="C4" s="157" t="s">
        <v>70</v>
      </c>
      <c r="D4" s="174" t="s">
        <v>61</v>
      </c>
      <c r="E4" s="175"/>
      <c r="F4" s="193" t="s">
        <v>137</v>
      </c>
      <c r="G4" s="194"/>
      <c r="H4" s="194"/>
      <c r="I4" s="194"/>
      <c r="J4" s="194"/>
      <c r="K4" s="195"/>
      <c r="L4" s="155"/>
      <c r="M4" s="76"/>
      <c r="N4" s="191"/>
      <c r="O4" s="189"/>
    </row>
    <row r="5" spans="1:15" ht="21" customHeight="1">
      <c r="A5" s="74"/>
      <c r="B5" s="176"/>
      <c r="C5" s="157"/>
      <c r="D5" s="176"/>
      <c r="E5" s="177"/>
      <c r="F5" s="77"/>
      <c r="G5" s="78"/>
      <c r="H5" s="77"/>
      <c r="I5" s="78"/>
      <c r="J5" s="77"/>
      <c r="K5" s="78"/>
      <c r="L5" s="155"/>
      <c r="M5" s="76"/>
      <c r="N5" s="192"/>
      <c r="O5" s="189"/>
    </row>
    <row r="6" spans="1:15" ht="21.75">
      <c r="A6" s="79"/>
      <c r="B6" s="178"/>
      <c r="C6" s="157"/>
      <c r="D6" s="178"/>
      <c r="E6" s="179"/>
      <c r="F6" s="64">
        <v>30</v>
      </c>
      <c r="G6" s="64"/>
      <c r="H6" s="64"/>
      <c r="I6" s="64"/>
      <c r="J6" s="64"/>
      <c r="K6" s="64"/>
      <c r="L6" s="18">
        <f aca="true" t="shared" si="0" ref="L6:L18">SUM(F6:K6)</f>
        <v>30</v>
      </c>
      <c r="M6" s="80">
        <f>ข้อมูลเบื้องต้น!F9</f>
        <v>30</v>
      </c>
      <c r="N6" s="18">
        <f>IF(M6=0,"",M6)</f>
        <v>30</v>
      </c>
      <c r="O6" s="64"/>
    </row>
    <row r="7" spans="2:15" ht="21" customHeight="1">
      <c r="B7" s="17">
        <v>1</v>
      </c>
      <c r="C7" s="81">
        <f>เวลาเรียน!B5</f>
        <v>2850</v>
      </c>
      <c r="D7" s="69" t="str">
        <f>เวลาเรียน!C5</f>
        <v>นายธีรยุทธ์</v>
      </c>
      <c r="E7" s="70" t="str">
        <f>เวลาเรียน!D5</f>
        <v>ตวนคูพงษ์</v>
      </c>
      <c r="F7" s="18">
        <v>15</v>
      </c>
      <c r="G7" s="64"/>
      <c r="H7" s="64"/>
      <c r="I7" s="64"/>
      <c r="J7" s="64"/>
      <c r="K7" s="64"/>
      <c r="L7" s="18">
        <f t="shared" si="0"/>
        <v>15</v>
      </c>
      <c r="M7" s="80">
        <f>ROUND(L7/$L$6*$M$6,0)</f>
        <v>15</v>
      </c>
      <c r="N7" s="18">
        <f aca="true" t="shared" si="1" ref="N7:N18">IF(M7=0,"",M7)</f>
        <v>15</v>
      </c>
      <c r="O7" s="64"/>
    </row>
    <row r="8" spans="2:15" ht="21.75">
      <c r="B8" s="17">
        <v>2</v>
      </c>
      <c r="C8" s="81">
        <f>เวลาเรียน!B6</f>
        <v>2852</v>
      </c>
      <c r="D8" s="69" t="str">
        <f>เวลาเรียน!C6</f>
        <v>นายนนทวิช</v>
      </c>
      <c r="E8" s="70" t="str">
        <f>เวลาเรียน!D6</f>
        <v>อยู่สำราญ</v>
      </c>
      <c r="F8" s="18">
        <v>18</v>
      </c>
      <c r="G8" s="64"/>
      <c r="H8" s="64"/>
      <c r="I8" s="64"/>
      <c r="J8" s="64"/>
      <c r="K8" s="64"/>
      <c r="L8" s="18">
        <f t="shared" si="0"/>
        <v>18</v>
      </c>
      <c r="M8" s="80">
        <f>ROUND(L8/$L$6*$M$6,0)</f>
        <v>18</v>
      </c>
      <c r="N8" s="18">
        <f t="shared" si="1"/>
        <v>18</v>
      </c>
      <c r="O8" s="64"/>
    </row>
    <row r="9" spans="2:15" ht="21.75">
      <c r="B9" s="17">
        <v>3</v>
      </c>
      <c r="C9" s="81">
        <f>เวลาเรียน!B7</f>
        <v>2857</v>
      </c>
      <c r="D9" s="69" t="str">
        <f>เวลาเรียน!C7</f>
        <v>นายวิวัฒน์</v>
      </c>
      <c r="E9" s="70" t="str">
        <f>เวลาเรียน!D7</f>
        <v>แซ่หลิม</v>
      </c>
      <c r="F9" s="18">
        <v>17</v>
      </c>
      <c r="G9" s="64"/>
      <c r="H9" s="64"/>
      <c r="I9" s="64"/>
      <c r="J9" s="64"/>
      <c r="K9" s="64"/>
      <c r="L9" s="18">
        <f t="shared" si="0"/>
        <v>17</v>
      </c>
      <c r="M9" s="80">
        <f aca="true" t="shared" si="2" ref="M9:M18">ROUND(L9/$L$6*$M$6,0)</f>
        <v>17</v>
      </c>
      <c r="N9" s="18">
        <f t="shared" si="1"/>
        <v>17</v>
      </c>
      <c r="O9" s="64"/>
    </row>
    <row r="10" spans="2:15" ht="21.75">
      <c r="B10" s="17">
        <v>4</v>
      </c>
      <c r="C10" s="81">
        <f>เวลาเรียน!B8</f>
        <v>3150</v>
      </c>
      <c r="D10" s="69" t="str">
        <f>เวลาเรียน!C8</f>
        <v>นายศุภนัฐ</v>
      </c>
      <c r="E10" s="70" t="str">
        <f>เวลาเรียน!D8</f>
        <v>ตันไพศาล</v>
      </c>
      <c r="F10" s="18">
        <v>12</v>
      </c>
      <c r="G10" s="64"/>
      <c r="H10" s="64"/>
      <c r="I10" s="64"/>
      <c r="J10" s="64"/>
      <c r="K10" s="64"/>
      <c r="L10" s="18">
        <f t="shared" si="0"/>
        <v>12</v>
      </c>
      <c r="M10" s="80">
        <f t="shared" si="2"/>
        <v>12</v>
      </c>
      <c r="N10" s="18">
        <f t="shared" si="1"/>
        <v>12</v>
      </c>
      <c r="O10" s="64"/>
    </row>
    <row r="11" spans="2:15" ht="21.75">
      <c r="B11" s="17">
        <v>5</v>
      </c>
      <c r="C11" s="81">
        <f>เวลาเรียน!B9</f>
        <v>3151</v>
      </c>
      <c r="D11" s="69" t="str">
        <f>เวลาเรียน!C9</f>
        <v>นายสรศักดิ์</v>
      </c>
      <c r="E11" s="70" t="str">
        <f>เวลาเรียน!D9</f>
        <v>เมืองใหญ่</v>
      </c>
      <c r="F11" s="18">
        <v>14</v>
      </c>
      <c r="G11" s="64"/>
      <c r="H11" s="64"/>
      <c r="I11" s="64"/>
      <c r="J11" s="64"/>
      <c r="K11" s="64"/>
      <c r="L11" s="18">
        <f t="shared" si="0"/>
        <v>14</v>
      </c>
      <c r="M11" s="80">
        <f t="shared" si="2"/>
        <v>14</v>
      </c>
      <c r="N11" s="18">
        <f t="shared" si="1"/>
        <v>14</v>
      </c>
      <c r="O11" s="64"/>
    </row>
    <row r="12" spans="2:15" ht="21.75">
      <c r="B12" s="17">
        <v>6</v>
      </c>
      <c r="C12" s="81">
        <f>เวลาเรียน!B10</f>
        <v>2903</v>
      </c>
      <c r="D12" s="69" t="str">
        <f>เวลาเรียน!C10</f>
        <v>น.ส.จรุวรรณ</v>
      </c>
      <c r="E12" s="70" t="str">
        <f>เวลาเรียน!D10</f>
        <v>เดชพิชัย</v>
      </c>
      <c r="F12" s="18">
        <v>5</v>
      </c>
      <c r="G12" s="64"/>
      <c r="H12" s="64"/>
      <c r="I12" s="64"/>
      <c r="J12" s="64"/>
      <c r="K12" s="64"/>
      <c r="L12" s="18">
        <f t="shared" si="0"/>
        <v>5</v>
      </c>
      <c r="M12" s="80">
        <f t="shared" si="2"/>
        <v>5</v>
      </c>
      <c r="N12" s="18">
        <f t="shared" si="1"/>
        <v>5</v>
      </c>
      <c r="O12" s="64"/>
    </row>
    <row r="13" spans="2:15" ht="21.75">
      <c r="B13" s="17">
        <v>7</v>
      </c>
      <c r="C13" s="81">
        <f>เวลาเรียน!B11</f>
        <v>2875</v>
      </c>
      <c r="D13" s="69" t="str">
        <f>เวลาเรียน!C11</f>
        <v>น.ส.รัตติยา</v>
      </c>
      <c r="E13" s="70" t="str">
        <f>เวลาเรียน!D11</f>
        <v>ขยันกิจ</v>
      </c>
      <c r="F13" s="18">
        <v>20</v>
      </c>
      <c r="G13" s="64"/>
      <c r="H13" s="64"/>
      <c r="I13" s="64"/>
      <c r="J13" s="64"/>
      <c r="K13" s="64"/>
      <c r="L13" s="18">
        <f t="shared" si="0"/>
        <v>20</v>
      </c>
      <c r="M13" s="80">
        <f t="shared" si="2"/>
        <v>20</v>
      </c>
      <c r="N13" s="18">
        <f t="shared" si="1"/>
        <v>20</v>
      </c>
      <c r="O13" s="64"/>
    </row>
    <row r="14" spans="2:15" ht="21.75">
      <c r="B14" s="17">
        <v>8</v>
      </c>
      <c r="C14" s="81">
        <f>เวลาเรียน!B12</f>
        <v>2910</v>
      </c>
      <c r="D14" s="69" t="str">
        <f>เวลาเรียน!C12</f>
        <v>น.ส.วนิดา</v>
      </c>
      <c r="E14" s="70" t="str">
        <f>เวลาเรียน!D12</f>
        <v>โบบทอง</v>
      </c>
      <c r="F14" s="18">
        <v>18</v>
      </c>
      <c r="G14" s="64"/>
      <c r="H14" s="64"/>
      <c r="I14" s="64"/>
      <c r="J14" s="64"/>
      <c r="K14" s="64"/>
      <c r="L14" s="18">
        <f t="shared" si="0"/>
        <v>18</v>
      </c>
      <c r="M14" s="80">
        <f t="shared" si="2"/>
        <v>18</v>
      </c>
      <c r="N14" s="18">
        <f t="shared" si="1"/>
        <v>18</v>
      </c>
      <c r="O14" s="64"/>
    </row>
    <row r="15" spans="2:15" ht="21.75">
      <c r="B15" s="17">
        <v>9</v>
      </c>
      <c r="C15" s="81">
        <f>เวลาเรียน!B13</f>
        <v>2914</v>
      </c>
      <c r="D15" s="69" t="str">
        <f>เวลาเรียน!C13</f>
        <v>น.ส.สุชาดา</v>
      </c>
      <c r="E15" s="70" t="str">
        <f>เวลาเรียน!D13</f>
        <v>ทองราย</v>
      </c>
      <c r="F15" s="18">
        <v>18</v>
      </c>
      <c r="G15" s="64"/>
      <c r="H15" s="64"/>
      <c r="I15" s="64"/>
      <c r="J15" s="64"/>
      <c r="K15" s="64"/>
      <c r="L15" s="18">
        <f t="shared" si="0"/>
        <v>18</v>
      </c>
      <c r="M15" s="80">
        <f t="shared" si="2"/>
        <v>18</v>
      </c>
      <c r="N15" s="18">
        <f t="shared" si="1"/>
        <v>18</v>
      </c>
      <c r="O15" s="64"/>
    </row>
    <row r="16" spans="2:15" ht="21.75">
      <c r="B16" s="17">
        <v>10</v>
      </c>
      <c r="C16" s="81">
        <f>เวลาเรียน!B14</f>
        <v>2915</v>
      </c>
      <c r="D16" s="69" t="str">
        <f>เวลาเรียน!C14</f>
        <v>น.ส.สุปรานี</v>
      </c>
      <c r="E16" s="70" t="str">
        <f>เวลาเรียน!D14</f>
        <v>โสสัน</v>
      </c>
      <c r="F16" s="18">
        <v>15</v>
      </c>
      <c r="G16" s="64"/>
      <c r="H16" s="64"/>
      <c r="I16" s="64"/>
      <c r="J16" s="64"/>
      <c r="K16" s="64"/>
      <c r="L16" s="18">
        <f t="shared" si="0"/>
        <v>15</v>
      </c>
      <c r="M16" s="80">
        <f t="shared" si="2"/>
        <v>15</v>
      </c>
      <c r="N16" s="18">
        <f t="shared" si="1"/>
        <v>15</v>
      </c>
      <c r="O16" s="64"/>
    </row>
    <row r="17" spans="2:15" ht="21.75">
      <c r="B17" s="17">
        <v>11</v>
      </c>
      <c r="C17" s="81">
        <f>เวลาเรียน!B15</f>
        <v>2882</v>
      </c>
      <c r="D17" s="69" t="str">
        <f>เวลาเรียน!C15</f>
        <v>น.ส.อังคณา</v>
      </c>
      <c r="E17" s="70" t="str">
        <f>เวลาเรียน!D15</f>
        <v>แก้วประดิษฐ์</v>
      </c>
      <c r="F17" s="18">
        <v>18</v>
      </c>
      <c r="G17" s="64"/>
      <c r="H17" s="64"/>
      <c r="I17" s="64"/>
      <c r="J17" s="64"/>
      <c r="K17" s="64"/>
      <c r="L17" s="18">
        <f t="shared" si="0"/>
        <v>18</v>
      </c>
      <c r="M17" s="80">
        <f t="shared" si="2"/>
        <v>18</v>
      </c>
      <c r="N17" s="18">
        <f t="shared" si="1"/>
        <v>18</v>
      </c>
      <c r="O17" s="64"/>
    </row>
    <row r="18" spans="2:15" ht="21.75">
      <c r="B18" s="17">
        <v>12</v>
      </c>
      <c r="C18" s="81">
        <f>เวลาเรียน!B16</f>
        <v>2884</v>
      </c>
      <c r="D18" s="69" t="str">
        <f>เวลาเรียน!C16</f>
        <v>นายจตุรงค์</v>
      </c>
      <c r="E18" s="70" t="str">
        <f>เวลาเรียน!D16</f>
        <v>อุดมศิลป์</v>
      </c>
      <c r="F18" s="18">
        <v>20</v>
      </c>
      <c r="G18" s="64"/>
      <c r="H18" s="64"/>
      <c r="I18" s="64"/>
      <c r="J18" s="64"/>
      <c r="K18" s="64"/>
      <c r="L18" s="18">
        <f t="shared" si="0"/>
        <v>20</v>
      </c>
      <c r="M18" s="80">
        <f t="shared" si="2"/>
        <v>20</v>
      </c>
      <c r="N18" s="18">
        <f t="shared" si="1"/>
        <v>20</v>
      </c>
      <c r="O18" s="64"/>
    </row>
    <row r="19" spans="2:15" ht="21.75">
      <c r="B19" s="17">
        <v>13</v>
      </c>
      <c r="C19" s="81"/>
      <c r="D19" s="69"/>
      <c r="E19" s="70"/>
      <c r="F19" s="23">
        <v>15</v>
      </c>
      <c r="G19" s="64"/>
      <c r="H19" s="64"/>
      <c r="I19" s="64"/>
      <c r="J19" s="64"/>
      <c r="K19" s="64"/>
      <c r="L19" s="23">
        <f aca="true" t="shared" si="3" ref="L19:L42">SUM(F19:K19)</f>
        <v>15</v>
      </c>
      <c r="M19" s="80">
        <f>ROUND(L19/$L$6*$M$6,0)</f>
        <v>15</v>
      </c>
      <c r="N19" s="23">
        <f aca="true" t="shared" si="4" ref="N19:N42">IF(M19=0,"",M19)</f>
        <v>15</v>
      </c>
      <c r="O19" s="64"/>
    </row>
    <row r="20" spans="2:15" ht="21.75">
      <c r="B20" s="17">
        <v>14</v>
      </c>
      <c r="C20" s="81"/>
      <c r="D20" s="69"/>
      <c r="E20" s="70"/>
      <c r="F20" s="23">
        <v>18</v>
      </c>
      <c r="G20" s="64"/>
      <c r="H20" s="64"/>
      <c r="I20" s="64"/>
      <c r="J20" s="64"/>
      <c r="K20" s="64"/>
      <c r="L20" s="23">
        <f t="shared" si="3"/>
        <v>18</v>
      </c>
      <c r="M20" s="80">
        <f>ROUND(L20/$L$6*$M$6,0)</f>
        <v>18</v>
      </c>
      <c r="N20" s="23">
        <f t="shared" si="4"/>
        <v>18</v>
      </c>
      <c r="O20" s="64"/>
    </row>
    <row r="21" spans="2:15" ht="21.75">
      <c r="B21" s="17">
        <v>15</v>
      </c>
      <c r="C21" s="81"/>
      <c r="D21" s="69"/>
      <c r="E21" s="70"/>
      <c r="F21" s="23">
        <v>17</v>
      </c>
      <c r="G21" s="64"/>
      <c r="H21" s="64"/>
      <c r="I21" s="64"/>
      <c r="J21" s="64"/>
      <c r="K21" s="64"/>
      <c r="L21" s="23">
        <f t="shared" si="3"/>
        <v>17</v>
      </c>
      <c r="M21" s="80">
        <f aca="true" t="shared" si="5" ref="M21:M30">ROUND(L21/$L$6*$M$6,0)</f>
        <v>17</v>
      </c>
      <c r="N21" s="23">
        <f t="shared" si="4"/>
        <v>17</v>
      </c>
      <c r="O21" s="64"/>
    </row>
    <row r="22" spans="2:15" ht="21.75">
      <c r="B22" s="17">
        <v>16</v>
      </c>
      <c r="C22" s="81"/>
      <c r="D22" s="69"/>
      <c r="E22" s="70"/>
      <c r="F22" s="23">
        <v>12</v>
      </c>
      <c r="G22" s="64"/>
      <c r="H22" s="64"/>
      <c r="I22" s="64"/>
      <c r="J22" s="64"/>
      <c r="K22" s="64"/>
      <c r="L22" s="23">
        <f t="shared" si="3"/>
        <v>12</v>
      </c>
      <c r="M22" s="80">
        <f t="shared" si="5"/>
        <v>12</v>
      </c>
      <c r="N22" s="23">
        <f t="shared" si="4"/>
        <v>12</v>
      </c>
      <c r="O22" s="64"/>
    </row>
    <row r="23" spans="2:15" ht="21.75">
      <c r="B23" s="17">
        <v>17</v>
      </c>
      <c r="C23" s="81"/>
      <c r="D23" s="69"/>
      <c r="E23" s="70"/>
      <c r="F23" s="23">
        <v>14</v>
      </c>
      <c r="G23" s="64"/>
      <c r="H23" s="64"/>
      <c r="I23" s="64"/>
      <c r="J23" s="64"/>
      <c r="K23" s="64"/>
      <c r="L23" s="23">
        <f t="shared" si="3"/>
        <v>14</v>
      </c>
      <c r="M23" s="80">
        <f t="shared" si="5"/>
        <v>14</v>
      </c>
      <c r="N23" s="23">
        <f t="shared" si="4"/>
        <v>14</v>
      </c>
      <c r="O23" s="64"/>
    </row>
    <row r="24" spans="2:15" ht="21.75">
      <c r="B24" s="17">
        <v>18</v>
      </c>
      <c r="C24" s="81"/>
      <c r="D24" s="69"/>
      <c r="E24" s="70"/>
      <c r="F24" s="23">
        <v>5</v>
      </c>
      <c r="G24" s="64"/>
      <c r="H24" s="64"/>
      <c r="I24" s="64"/>
      <c r="J24" s="64"/>
      <c r="K24" s="64"/>
      <c r="L24" s="23">
        <f t="shared" si="3"/>
        <v>5</v>
      </c>
      <c r="M24" s="80">
        <f t="shared" si="5"/>
        <v>5</v>
      </c>
      <c r="N24" s="23">
        <f t="shared" si="4"/>
        <v>5</v>
      </c>
      <c r="O24" s="64"/>
    </row>
    <row r="25" spans="2:15" ht="21.75">
      <c r="B25" s="17">
        <v>19</v>
      </c>
      <c r="C25" s="81"/>
      <c r="D25" s="69"/>
      <c r="E25" s="70"/>
      <c r="F25" s="23">
        <v>20</v>
      </c>
      <c r="G25" s="64"/>
      <c r="H25" s="64"/>
      <c r="I25" s="64"/>
      <c r="J25" s="64"/>
      <c r="K25" s="64"/>
      <c r="L25" s="23">
        <f t="shared" si="3"/>
        <v>20</v>
      </c>
      <c r="M25" s="80">
        <f t="shared" si="5"/>
        <v>20</v>
      </c>
      <c r="N25" s="23">
        <f t="shared" si="4"/>
        <v>20</v>
      </c>
      <c r="O25" s="64"/>
    </row>
    <row r="26" spans="2:15" ht="21.75">
      <c r="B26" s="17">
        <v>20</v>
      </c>
      <c r="C26" s="81"/>
      <c r="D26" s="69"/>
      <c r="E26" s="70"/>
      <c r="F26" s="23">
        <v>18</v>
      </c>
      <c r="G26" s="64"/>
      <c r="H26" s="64"/>
      <c r="I26" s="64"/>
      <c r="J26" s="64"/>
      <c r="K26" s="64"/>
      <c r="L26" s="23">
        <f t="shared" si="3"/>
        <v>18</v>
      </c>
      <c r="M26" s="80">
        <f t="shared" si="5"/>
        <v>18</v>
      </c>
      <c r="N26" s="23">
        <f t="shared" si="4"/>
        <v>18</v>
      </c>
      <c r="O26" s="64"/>
    </row>
    <row r="27" spans="2:15" ht="21.75">
      <c r="B27" s="17">
        <v>21</v>
      </c>
      <c r="C27" s="81"/>
      <c r="D27" s="69"/>
      <c r="E27" s="70"/>
      <c r="F27" s="23">
        <v>18</v>
      </c>
      <c r="G27" s="64"/>
      <c r="H27" s="64"/>
      <c r="I27" s="64"/>
      <c r="J27" s="64"/>
      <c r="K27" s="64"/>
      <c r="L27" s="23">
        <f t="shared" si="3"/>
        <v>18</v>
      </c>
      <c r="M27" s="80">
        <f t="shared" si="5"/>
        <v>18</v>
      </c>
      <c r="N27" s="23">
        <f t="shared" si="4"/>
        <v>18</v>
      </c>
      <c r="O27" s="64"/>
    </row>
    <row r="28" spans="2:15" ht="21.75">
      <c r="B28" s="17">
        <v>22</v>
      </c>
      <c r="C28" s="81"/>
      <c r="D28" s="69"/>
      <c r="E28" s="70"/>
      <c r="F28" s="23">
        <v>15</v>
      </c>
      <c r="G28" s="64"/>
      <c r="H28" s="64"/>
      <c r="I28" s="64"/>
      <c r="J28" s="64"/>
      <c r="K28" s="64"/>
      <c r="L28" s="23">
        <f t="shared" si="3"/>
        <v>15</v>
      </c>
      <c r="M28" s="80">
        <f t="shared" si="5"/>
        <v>15</v>
      </c>
      <c r="N28" s="23">
        <f t="shared" si="4"/>
        <v>15</v>
      </c>
      <c r="O28" s="64"/>
    </row>
    <row r="29" spans="2:15" ht="21.75">
      <c r="B29" s="17">
        <v>23</v>
      </c>
      <c r="C29" s="81"/>
      <c r="D29" s="69"/>
      <c r="E29" s="70"/>
      <c r="F29" s="23">
        <v>18</v>
      </c>
      <c r="G29" s="64"/>
      <c r="H29" s="64"/>
      <c r="I29" s="64"/>
      <c r="J29" s="64"/>
      <c r="K29" s="64"/>
      <c r="L29" s="23">
        <f t="shared" si="3"/>
        <v>18</v>
      </c>
      <c r="M29" s="80">
        <f t="shared" si="5"/>
        <v>18</v>
      </c>
      <c r="N29" s="23">
        <f t="shared" si="4"/>
        <v>18</v>
      </c>
      <c r="O29" s="64"/>
    </row>
    <row r="30" spans="2:15" ht="21.75">
      <c r="B30" s="17">
        <v>24</v>
      </c>
      <c r="C30" s="81"/>
      <c r="D30" s="69"/>
      <c r="E30" s="70"/>
      <c r="F30" s="23">
        <v>20</v>
      </c>
      <c r="G30" s="64"/>
      <c r="H30" s="64"/>
      <c r="I30" s="64"/>
      <c r="J30" s="64"/>
      <c r="K30" s="64"/>
      <c r="L30" s="23">
        <f t="shared" si="3"/>
        <v>20</v>
      </c>
      <c r="M30" s="80">
        <f t="shared" si="5"/>
        <v>20</v>
      </c>
      <c r="N30" s="23">
        <f t="shared" si="4"/>
        <v>20</v>
      </c>
      <c r="O30" s="64"/>
    </row>
    <row r="31" spans="2:15" ht="21.75">
      <c r="B31" s="17">
        <v>25</v>
      </c>
      <c r="C31" s="81"/>
      <c r="D31" s="69"/>
      <c r="E31" s="70"/>
      <c r="F31" s="23">
        <v>15</v>
      </c>
      <c r="G31" s="64"/>
      <c r="H31" s="64"/>
      <c r="I31" s="64"/>
      <c r="J31" s="64"/>
      <c r="K31" s="64"/>
      <c r="L31" s="23">
        <f t="shared" si="3"/>
        <v>15</v>
      </c>
      <c r="M31" s="80">
        <f>ROUND(L31/$L$6*$M$6,0)</f>
        <v>15</v>
      </c>
      <c r="N31" s="23">
        <f t="shared" si="4"/>
        <v>15</v>
      </c>
      <c r="O31" s="64"/>
    </row>
    <row r="32" spans="2:15" ht="21.75">
      <c r="B32" s="17">
        <v>26</v>
      </c>
      <c r="C32" s="81"/>
      <c r="D32" s="69"/>
      <c r="E32" s="70"/>
      <c r="F32" s="23">
        <v>18</v>
      </c>
      <c r="G32" s="64"/>
      <c r="H32" s="64"/>
      <c r="I32" s="64"/>
      <c r="J32" s="64"/>
      <c r="K32" s="64"/>
      <c r="L32" s="23">
        <f t="shared" si="3"/>
        <v>18</v>
      </c>
      <c r="M32" s="80">
        <f>ROUND(L32/$L$6*$M$6,0)</f>
        <v>18</v>
      </c>
      <c r="N32" s="23">
        <f t="shared" si="4"/>
        <v>18</v>
      </c>
      <c r="O32" s="64"/>
    </row>
    <row r="33" spans="2:15" ht="21.75">
      <c r="B33" s="17">
        <v>27</v>
      </c>
      <c r="C33" s="81"/>
      <c r="D33" s="69"/>
      <c r="E33" s="70"/>
      <c r="F33" s="23">
        <v>17</v>
      </c>
      <c r="G33" s="64"/>
      <c r="H33" s="64"/>
      <c r="I33" s="64"/>
      <c r="J33" s="64"/>
      <c r="K33" s="64"/>
      <c r="L33" s="23">
        <f t="shared" si="3"/>
        <v>17</v>
      </c>
      <c r="M33" s="80">
        <f aca="true" t="shared" si="6" ref="M33:M42">ROUND(L33/$L$6*$M$6,0)</f>
        <v>17</v>
      </c>
      <c r="N33" s="23">
        <f t="shared" si="4"/>
        <v>17</v>
      </c>
      <c r="O33" s="64"/>
    </row>
    <row r="34" spans="2:15" ht="21.75">
      <c r="B34" s="17">
        <v>28</v>
      </c>
      <c r="C34" s="81"/>
      <c r="D34" s="69"/>
      <c r="E34" s="70"/>
      <c r="F34" s="23">
        <v>12</v>
      </c>
      <c r="G34" s="64"/>
      <c r="H34" s="64"/>
      <c r="I34" s="64"/>
      <c r="J34" s="64"/>
      <c r="K34" s="64"/>
      <c r="L34" s="23">
        <f t="shared" si="3"/>
        <v>12</v>
      </c>
      <c r="M34" s="80">
        <f t="shared" si="6"/>
        <v>12</v>
      </c>
      <c r="N34" s="23">
        <f t="shared" si="4"/>
        <v>12</v>
      </c>
      <c r="O34" s="64"/>
    </row>
    <row r="35" spans="2:15" ht="21.75">
      <c r="B35" s="17">
        <v>29</v>
      </c>
      <c r="C35" s="81"/>
      <c r="D35" s="69"/>
      <c r="E35" s="70"/>
      <c r="F35" s="23">
        <v>14</v>
      </c>
      <c r="G35" s="64"/>
      <c r="H35" s="64"/>
      <c r="I35" s="64"/>
      <c r="J35" s="64"/>
      <c r="K35" s="64"/>
      <c r="L35" s="23">
        <f t="shared" si="3"/>
        <v>14</v>
      </c>
      <c r="M35" s="80">
        <f t="shared" si="6"/>
        <v>14</v>
      </c>
      <c r="N35" s="23">
        <f t="shared" si="4"/>
        <v>14</v>
      </c>
      <c r="O35" s="64"/>
    </row>
    <row r="36" spans="2:15" ht="21.75">
      <c r="B36" s="17">
        <v>30</v>
      </c>
      <c r="C36" s="81"/>
      <c r="D36" s="69"/>
      <c r="E36" s="70"/>
      <c r="F36" s="23">
        <v>5</v>
      </c>
      <c r="G36" s="64"/>
      <c r="H36" s="64"/>
      <c r="I36" s="64"/>
      <c r="J36" s="64"/>
      <c r="K36" s="64"/>
      <c r="L36" s="23">
        <f t="shared" si="3"/>
        <v>5</v>
      </c>
      <c r="M36" s="80">
        <f t="shared" si="6"/>
        <v>5</v>
      </c>
      <c r="N36" s="23">
        <f t="shared" si="4"/>
        <v>5</v>
      </c>
      <c r="O36" s="64"/>
    </row>
    <row r="37" spans="2:15" ht="21.75">
      <c r="B37" s="17">
        <v>31</v>
      </c>
      <c r="C37" s="81"/>
      <c r="D37" s="69"/>
      <c r="E37" s="70"/>
      <c r="F37" s="23">
        <v>20</v>
      </c>
      <c r="G37" s="64"/>
      <c r="H37" s="64"/>
      <c r="I37" s="64"/>
      <c r="J37" s="64"/>
      <c r="K37" s="64"/>
      <c r="L37" s="23">
        <f t="shared" si="3"/>
        <v>20</v>
      </c>
      <c r="M37" s="80">
        <f t="shared" si="6"/>
        <v>20</v>
      </c>
      <c r="N37" s="23">
        <f t="shared" si="4"/>
        <v>20</v>
      </c>
      <c r="O37" s="64"/>
    </row>
    <row r="38" spans="2:15" ht="21.75">
      <c r="B38" s="17">
        <v>32</v>
      </c>
      <c r="C38" s="81"/>
      <c r="D38" s="69"/>
      <c r="E38" s="70"/>
      <c r="F38" s="23">
        <v>18</v>
      </c>
      <c r="G38" s="64"/>
      <c r="H38" s="64"/>
      <c r="I38" s="64"/>
      <c r="J38" s="64"/>
      <c r="K38" s="64"/>
      <c r="L38" s="23">
        <f t="shared" si="3"/>
        <v>18</v>
      </c>
      <c r="M38" s="80">
        <f t="shared" si="6"/>
        <v>18</v>
      </c>
      <c r="N38" s="23">
        <f t="shared" si="4"/>
        <v>18</v>
      </c>
      <c r="O38" s="64"/>
    </row>
    <row r="39" spans="2:15" ht="21.75">
      <c r="B39" s="17">
        <v>33</v>
      </c>
      <c r="C39" s="81"/>
      <c r="D39" s="69"/>
      <c r="E39" s="70"/>
      <c r="F39" s="23">
        <v>18</v>
      </c>
      <c r="G39" s="64"/>
      <c r="H39" s="64"/>
      <c r="I39" s="64"/>
      <c r="J39" s="64"/>
      <c r="K39" s="64"/>
      <c r="L39" s="23">
        <f t="shared" si="3"/>
        <v>18</v>
      </c>
      <c r="M39" s="80">
        <f t="shared" si="6"/>
        <v>18</v>
      </c>
      <c r="N39" s="23">
        <f t="shared" si="4"/>
        <v>18</v>
      </c>
      <c r="O39" s="64"/>
    </row>
    <row r="40" spans="2:15" ht="21.75">
      <c r="B40" s="17">
        <v>34</v>
      </c>
      <c r="C40" s="81"/>
      <c r="D40" s="69"/>
      <c r="E40" s="70"/>
      <c r="F40" s="23">
        <v>15</v>
      </c>
      <c r="G40" s="64"/>
      <c r="H40" s="64"/>
      <c r="I40" s="64"/>
      <c r="J40" s="64"/>
      <c r="K40" s="64"/>
      <c r="L40" s="23">
        <f t="shared" si="3"/>
        <v>15</v>
      </c>
      <c r="M40" s="80">
        <f t="shared" si="6"/>
        <v>15</v>
      </c>
      <c r="N40" s="23">
        <f t="shared" si="4"/>
        <v>15</v>
      </c>
      <c r="O40" s="64"/>
    </row>
    <row r="41" spans="2:15" ht="21.75">
      <c r="B41" s="17">
        <v>35</v>
      </c>
      <c r="C41" s="81"/>
      <c r="D41" s="69"/>
      <c r="E41" s="70"/>
      <c r="F41" s="23">
        <v>18</v>
      </c>
      <c r="G41" s="64"/>
      <c r="H41" s="64"/>
      <c r="I41" s="64"/>
      <c r="J41" s="64"/>
      <c r="K41" s="64"/>
      <c r="L41" s="23">
        <f t="shared" si="3"/>
        <v>18</v>
      </c>
      <c r="M41" s="80">
        <f t="shared" si="6"/>
        <v>18</v>
      </c>
      <c r="N41" s="23">
        <f t="shared" si="4"/>
        <v>18</v>
      </c>
      <c r="O41" s="64"/>
    </row>
    <row r="42" spans="2:15" ht="21.75">
      <c r="B42" s="17">
        <v>36</v>
      </c>
      <c r="C42" s="81"/>
      <c r="D42" s="69"/>
      <c r="E42" s="70"/>
      <c r="F42" s="23">
        <v>20</v>
      </c>
      <c r="G42" s="64"/>
      <c r="H42" s="64"/>
      <c r="I42" s="64"/>
      <c r="J42" s="64"/>
      <c r="K42" s="64"/>
      <c r="L42" s="23">
        <f t="shared" si="3"/>
        <v>20</v>
      </c>
      <c r="M42" s="80">
        <f t="shared" si="6"/>
        <v>20</v>
      </c>
      <c r="N42" s="23">
        <f t="shared" si="4"/>
        <v>20</v>
      </c>
      <c r="O42" s="64"/>
    </row>
  </sheetData>
  <sheetProtection/>
  <mergeCells count="8">
    <mergeCell ref="B4:B6"/>
    <mergeCell ref="C4:C6"/>
    <mergeCell ref="O3:O5"/>
    <mergeCell ref="N3:N5"/>
    <mergeCell ref="L4:L5"/>
    <mergeCell ref="F4:K4"/>
    <mergeCell ref="B3:L3"/>
    <mergeCell ref="D4:E6"/>
  </mergeCells>
  <printOptions horizontalCentered="1"/>
  <pageMargins left="0.5905511811023623" right="0.1968503937007874" top="0.7874015748031497" bottom="0.5905511811023623" header="0.5118110236220472" footer="0.5118110236220472"/>
  <pageSetup horizontalDpi="300" verticalDpi="300" orientation="portrait" paperSize="9" r:id="rId1"/>
  <headerFooter alignWithMargins="0">
    <oddFooter>&amp;R&amp;F  &amp;A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1"/>
  <sheetViews>
    <sheetView showGridLines="0" tabSelected="1" zoomScalePageLayoutView="0" workbookViewId="0" topLeftCell="A1">
      <selection activeCell="U9" sqref="U9"/>
    </sheetView>
  </sheetViews>
  <sheetFormatPr defaultColWidth="9.00390625" defaultRowHeight="21.75"/>
  <cols>
    <col min="1" max="1" width="1.1484375" style="59" customWidth="1"/>
    <col min="2" max="2" width="4.28125" style="73" customWidth="1"/>
    <col min="3" max="3" width="6.7109375" style="73" customWidth="1"/>
    <col min="4" max="4" width="13.57421875" style="73" customWidth="1"/>
    <col min="5" max="5" width="15.140625" style="13" customWidth="1"/>
    <col min="6" max="6" width="3.57421875" style="13" hidden="1" customWidth="1"/>
    <col min="7" max="7" width="5.140625" style="71" customWidth="1"/>
    <col min="8" max="8" width="3.8515625" style="13" hidden="1" customWidth="1"/>
    <col min="9" max="9" width="5.57421875" style="71" customWidth="1"/>
    <col min="10" max="10" width="3.421875" style="59" hidden="1" customWidth="1"/>
    <col min="11" max="11" width="6.00390625" style="59" customWidth="1"/>
    <col min="12" max="12" width="4.7109375" style="59" hidden="1" customWidth="1"/>
    <col min="13" max="13" width="6.57421875" style="59" customWidth="1"/>
    <col min="14" max="14" width="4.140625" style="59" customWidth="1"/>
    <col min="15" max="15" width="1.1484375" style="59" customWidth="1"/>
    <col min="16" max="16" width="9.00390625" style="59" customWidth="1"/>
    <col min="17" max="17" width="13.8515625" style="59" customWidth="1"/>
    <col min="18" max="18" width="6.00390625" style="59" customWidth="1"/>
    <col min="19" max="19" width="8.28125" style="59" customWidth="1"/>
    <col min="20" max="16384" width="9.00390625" style="59" customWidth="1"/>
  </cols>
  <sheetData>
    <row r="1" spans="2:4" ht="21.75">
      <c r="B1" s="59" t="str">
        <f>"แบบประเมินผลการเรียน   รายวิชา"&amp;ข้อมูลเบื้องต้น!C5&amp;"     "&amp;ข้อมูลเบื้องต้น!F5&amp;"     ภาคเรียนที่ "&amp;ข้อมูลเบื้องต้น!F2&amp;"      ปีการศึกษา   "&amp;ข้อมูลเบื้องต้น!C2</f>
        <v>แบบประเมินผลการเรียน   รายวิชาคณิตศาสตร์เพิ่มเติม     ค 33201     ภาคเรียนที่ 1      ปีการศึกษา   2560</v>
      </c>
      <c r="C1" s="59"/>
      <c r="D1" s="59"/>
    </row>
    <row r="2" spans="1:19" ht="25.5" customHeight="1">
      <c r="A2" s="73"/>
      <c r="B2" s="151" t="s">
        <v>59</v>
      </c>
      <c r="C2" s="205"/>
      <c r="D2" s="205"/>
      <c r="E2" s="152"/>
      <c r="F2" s="82"/>
      <c r="G2" s="202" t="s">
        <v>68</v>
      </c>
      <c r="H2" s="83"/>
      <c r="I2" s="202" t="s">
        <v>69</v>
      </c>
      <c r="J2" s="18"/>
      <c r="K2" s="202" t="s">
        <v>60</v>
      </c>
      <c r="L2" s="18"/>
      <c r="M2" s="199" t="s">
        <v>78</v>
      </c>
      <c r="N2" s="202" t="s">
        <v>79</v>
      </c>
      <c r="P2" s="144" t="s">
        <v>59</v>
      </c>
      <c r="Q2" s="144"/>
      <c r="R2" s="144"/>
      <c r="S2" s="144"/>
    </row>
    <row r="3" spans="1:19" ht="20.25" customHeight="1">
      <c r="A3" s="73"/>
      <c r="B3" s="174" t="s">
        <v>0</v>
      </c>
      <c r="C3" s="202" t="s">
        <v>70</v>
      </c>
      <c r="D3" s="174" t="s">
        <v>62</v>
      </c>
      <c r="E3" s="175"/>
      <c r="F3" s="84"/>
      <c r="G3" s="203"/>
      <c r="H3" s="85"/>
      <c r="I3" s="203"/>
      <c r="J3" s="45"/>
      <c r="K3" s="203"/>
      <c r="L3" s="45"/>
      <c r="M3" s="200"/>
      <c r="N3" s="203"/>
      <c r="P3" s="144" t="str">
        <f>"รายวิชา"&amp;ข้อมูลเบื้องต้น!C5</f>
        <v>รายวิชาคณิตศาสตร์เพิ่มเติม</v>
      </c>
      <c r="Q3" s="144"/>
      <c r="R3" s="144"/>
      <c r="S3" s="144"/>
    </row>
    <row r="4" spans="1:19" ht="21" customHeight="1">
      <c r="A4" s="73"/>
      <c r="B4" s="176"/>
      <c r="C4" s="203"/>
      <c r="D4" s="176"/>
      <c r="E4" s="177"/>
      <c r="F4" s="86"/>
      <c r="G4" s="204"/>
      <c r="H4" s="87"/>
      <c r="I4" s="204"/>
      <c r="J4" s="45"/>
      <c r="K4" s="204"/>
      <c r="L4" s="45"/>
      <c r="M4" s="200"/>
      <c r="N4" s="203"/>
      <c r="P4" s="144" t="str">
        <f>ข้อมูลเบื้องต้น!F5</f>
        <v>ค 33201</v>
      </c>
      <c r="Q4" s="144"/>
      <c r="R4" s="144"/>
      <c r="S4" s="144"/>
    </row>
    <row r="5" spans="1:19" ht="21.75">
      <c r="A5" s="73"/>
      <c r="B5" s="178"/>
      <c r="C5" s="204"/>
      <c r="D5" s="178"/>
      <c r="E5" s="179"/>
      <c r="F5" s="17"/>
      <c r="G5" s="88">
        <f>ข้อมูลเบื้องต้น!C9</f>
        <v>70</v>
      </c>
      <c r="H5" s="88"/>
      <c r="I5" s="88">
        <f>ข้อมูลเบื้องต้น!F9</f>
        <v>30</v>
      </c>
      <c r="J5" s="89"/>
      <c r="K5" s="90">
        <f>G5+I5</f>
        <v>100</v>
      </c>
      <c r="L5" s="45"/>
      <c r="M5" s="201"/>
      <c r="N5" s="204"/>
      <c r="P5" s="144" t="str">
        <f>"ระดับชั้น  ม. "&amp;ข้อมูลเบื้องต้น!F3</f>
        <v>ระดับชั้น  ม. 6/4</v>
      </c>
      <c r="Q5" s="144"/>
      <c r="R5" s="144"/>
      <c r="S5" s="144"/>
    </row>
    <row r="6" spans="1:14" ht="21" customHeight="1">
      <c r="A6" s="73"/>
      <c r="B6" s="36">
        <v>1</v>
      </c>
      <c r="C6" s="92">
        <f>เวลาเรียน!B5</f>
        <v>2850</v>
      </c>
      <c r="D6" s="93" t="str">
        <f>เวลาเรียน!C5</f>
        <v>นายธีรยุทธ์</v>
      </c>
      <c r="E6" s="94" t="str">
        <f>เวลาเรียน!D5</f>
        <v>ตวนคูพงษ์</v>
      </c>
      <c r="F6" s="95">
        <f>ระหว่างภาค!R5</f>
        <v>52</v>
      </c>
      <c r="G6" s="18">
        <f>IF(F6=0,"",F6)</f>
        <v>52</v>
      </c>
      <c r="H6" s="17">
        <f>ปลายภาค!M7</f>
        <v>15</v>
      </c>
      <c r="I6" s="18">
        <f>IF(H6=0,"",H6)</f>
        <v>15</v>
      </c>
      <c r="J6" s="96">
        <f>F6+H6</f>
        <v>67</v>
      </c>
      <c r="K6" s="96">
        <f aca="true" t="shared" si="0" ref="K6:K17">IF(J6&gt;0,J6,"  ")</f>
        <v>67</v>
      </c>
      <c r="L6" s="18" t="str">
        <f>IF(J6&gt;=79.5,"4",IF(J6&gt;=74.5,"3.5",IF(J6&gt;=69.5,"3",IF(J6&gt;=64.5,"2.5",IF(J6&gt;=59.5,"2",IF(J6&gt;=54.5,"1.5",IF(J6&gt;=49.5,"1","0")))))))</f>
        <v>2.5</v>
      </c>
      <c r="M6" s="18" t="str">
        <f>IF(J6&gt;0,L6,"  ")</f>
        <v>2.5</v>
      </c>
      <c r="N6" s="64"/>
    </row>
    <row r="7" spans="1:19" ht="21.75">
      <c r="A7" s="73"/>
      <c r="B7" s="36">
        <v>2</v>
      </c>
      <c r="C7" s="92">
        <f>เวลาเรียน!B6</f>
        <v>2852</v>
      </c>
      <c r="D7" s="93" t="str">
        <f>เวลาเรียน!C6</f>
        <v>นายนนทวิช</v>
      </c>
      <c r="E7" s="94" t="str">
        <f>เวลาเรียน!D6</f>
        <v>อยู่สำราญ</v>
      </c>
      <c r="F7" s="95">
        <f>ระหว่างภาค!R6</f>
        <v>51</v>
      </c>
      <c r="G7" s="18">
        <f aca="true" t="shared" si="1" ref="G7:G17">IF(F7=0,"",F7)</f>
        <v>51</v>
      </c>
      <c r="H7" s="17">
        <f>ปลายภาค!M8</f>
        <v>18</v>
      </c>
      <c r="I7" s="18">
        <f aca="true" t="shared" si="2" ref="I7:I17">IF(H7=0,"",H7)</f>
        <v>18</v>
      </c>
      <c r="J7" s="96">
        <f aca="true" t="shared" si="3" ref="J7:J17">F7+H7</f>
        <v>69</v>
      </c>
      <c r="K7" s="96">
        <f t="shared" si="0"/>
        <v>69</v>
      </c>
      <c r="L7" s="18" t="str">
        <f aca="true" t="shared" si="4" ref="L7:L17">IF(J7&gt;=79.5,"4",IF(J7&gt;=74.5,"3.5",IF(J7&gt;=69.5,"3",IF(J7&gt;=64.5,"2.5",IF(J7&gt;=59.5,"2",IF(J7&gt;=54.5,"1.5",IF(J7&gt;=49.5,"1","0")))))))</f>
        <v>2.5</v>
      </c>
      <c r="M7" s="18" t="str">
        <f aca="true" t="shared" si="5" ref="M7:M17">IF(J7&gt;0,L7,"  ")</f>
        <v>2.5</v>
      </c>
      <c r="N7" s="64"/>
      <c r="P7" s="13" t="s">
        <v>2</v>
      </c>
      <c r="Q7" s="1"/>
      <c r="R7" s="71">
        <f>COUNTA(B6:B41)</f>
        <v>36</v>
      </c>
      <c r="S7" s="1" t="s">
        <v>3</v>
      </c>
    </row>
    <row r="8" spans="1:19" ht="21.75">
      <c r="A8" s="73"/>
      <c r="B8" s="36">
        <v>3</v>
      </c>
      <c r="C8" s="92">
        <f>เวลาเรียน!B7</f>
        <v>2857</v>
      </c>
      <c r="D8" s="93" t="str">
        <f>เวลาเรียน!C7</f>
        <v>นายวิวัฒน์</v>
      </c>
      <c r="E8" s="94" t="str">
        <f>เวลาเรียน!D7</f>
        <v>แซ่หลิม</v>
      </c>
      <c r="F8" s="95">
        <f>ระหว่างภาค!R7</f>
        <v>57</v>
      </c>
      <c r="G8" s="18">
        <f t="shared" si="1"/>
        <v>57</v>
      </c>
      <c r="H8" s="17">
        <f>ปลายภาค!M9</f>
        <v>17</v>
      </c>
      <c r="I8" s="18">
        <f t="shared" si="2"/>
        <v>17</v>
      </c>
      <c r="J8" s="96">
        <f t="shared" si="3"/>
        <v>74</v>
      </c>
      <c r="K8" s="96">
        <f t="shared" si="0"/>
        <v>74</v>
      </c>
      <c r="L8" s="18" t="str">
        <f t="shared" si="4"/>
        <v>3</v>
      </c>
      <c r="M8" s="18" t="str">
        <f t="shared" si="5"/>
        <v>3</v>
      </c>
      <c r="N8" s="64"/>
      <c r="P8" s="13" t="s">
        <v>6</v>
      </c>
      <c r="Q8" s="1"/>
      <c r="R8" s="71">
        <f>R9+R10</f>
        <v>36</v>
      </c>
      <c r="S8" s="1" t="s">
        <v>3</v>
      </c>
    </row>
    <row r="9" spans="1:19" ht="21.75">
      <c r="A9" s="73"/>
      <c r="B9" s="36">
        <v>4</v>
      </c>
      <c r="C9" s="92">
        <f>เวลาเรียน!B8</f>
        <v>3150</v>
      </c>
      <c r="D9" s="93" t="str">
        <f>เวลาเรียน!C8</f>
        <v>นายศุภนัฐ</v>
      </c>
      <c r="E9" s="94" t="str">
        <f>เวลาเรียน!D8</f>
        <v>ตันไพศาล</v>
      </c>
      <c r="F9" s="95">
        <f>ระหว่างภาค!R8</f>
        <v>54</v>
      </c>
      <c r="G9" s="18">
        <f t="shared" si="1"/>
        <v>54</v>
      </c>
      <c r="H9" s="17">
        <f>ปลายภาค!M10</f>
        <v>12</v>
      </c>
      <c r="I9" s="18">
        <f t="shared" si="2"/>
        <v>12</v>
      </c>
      <c r="J9" s="96">
        <f t="shared" si="3"/>
        <v>66</v>
      </c>
      <c r="K9" s="96">
        <f t="shared" si="0"/>
        <v>66</v>
      </c>
      <c r="L9" s="18" t="str">
        <f t="shared" si="4"/>
        <v>2.5</v>
      </c>
      <c r="M9" s="18" t="str">
        <f t="shared" si="5"/>
        <v>2.5</v>
      </c>
      <c r="N9" s="64"/>
      <c r="P9" s="13" t="s">
        <v>7</v>
      </c>
      <c r="Q9" s="1"/>
      <c r="R9" s="71">
        <f>SUM(R11:R17)</f>
        <v>36</v>
      </c>
      <c r="S9" s="1" t="s">
        <v>3</v>
      </c>
    </row>
    <row r="10" spans="1:19" ht="21.75">
      <c r="A10" s="73"/>
      <c r="B10" s="36">
        <v>5</v>
      </c>
      <c r="C10" s="92">
        <f>เวลาเรียน!B9</f>
        <v>3151</v>
      </c>
      <c r="D10" s="93" t="str">
        <f>เวลาเรียน!C9</f>
        <v>นายสรศักดิ์</v>
      </c>
      <c r="E10" s="94" t="str">
        <f>เวลาเรียน!D9</f>
        <v>เมืองใหญ่</v>
      </c>
      <c r="F10" s="95">
        <f>ระหว่างภาค!R9</f>
        <v>57</v>
      </c>
      <c r="G10" s="18">
        <f t="shared" si="1"/>
        <v>57</v>
      </c>
      <c r="H10" s="17">
        <f>ปลายภาค!M11</f>
        <v>14</v>
      </c>
      <c r="I10" s="18">
        <f t="shared" si="2"/>
        <v>14</v>
      </c>
      <c r="J10" s="96">
        <f t="shared" si="3"/>
        <v>71</v>
      </c>
      <c r="K10" s="96">
        <f t="shared" si="0"/>
        <v>71</v>
      </c>
      <c r="L10" s="18" t="str">
        <f t="shared" si="4"/>
        <v>3</v>
      </c>
      <c r="M10" s="18" t="str">
        <f t="shared" si="5"/>
        <v>3</v>
      </c>
      <c r="N10" s="64"/>
      <c r="P10" s="13" t="s">
        <v>9</v>
      </c>
      <c r="Q10" s="1"/>
      <c r="R10" s="71">
        <f>R18+R19</f>
        <v>0</v>
      </c>
      <c r="S10" s="1" t="s">
        <v>3</v>
      </c>
    </row>
    <row r="11" spans="1:19" ht="21.75">
      <c r="A11" s="73"/>
      <c r="B11" s="36">
        <v>6</v>
      </c>
      <c r="C11" s="92">
        <f>เวลาเรียน!B10</f>
        <v>2903</v>
      </c>
      <c r="D11" s="93" t="str">
        <f>เวลาเรียน!C10</f>
        <v>น.ส.จรุวรรณ</v>
      </c>
      <c r="E11" s="94" t="str">
        <f>เวลาเรียน!D10</f>
        <v>เดชพิชัย</v>
      </c>
      <c r="F11" s="95">
        <f>ระหว่างภาค!R10</f>
        <v>50</v>
      </c>
      <c r="G11" s="18">
        <f t="shared" si="1"/>
        <v>50</v>
      </c>
      <c r="H11" s="17">
        <f>ปลายภาค!M12</f>
        <v>5</v>
      </c>
      <c r="I11" s="18">
        <f t="shared" si="2"/>
        <v>5</v>
      </c>
      <c r="J11" s="96">
        <f t="shared" si="3"/>
        <v>55</v>
      </c>
      <c r="K11" s="96">
        <f t="shared" si="0"/>
        <v>55</v>
      </c>
      <c r="L11" s="18" t="str">
        <f t="shared" si="4"/>
        <v>1.5</v>
      </c>
      <c r="M11" s="18" t="str">
        <f t="shared" si="5"/>
        <v>1.5</v>
      </c>
      <c r="N11" s="64"/>
      <c r="P11" s="13" t="s">
        <v>11</v>
      </c>
      <c r="Q11" s="1"/>
      <c r="R11" s="71">
        <f>COUNTIF(L6:L41,"4")</f>
        <v>0</v>
      </c>
      <c r="S11" s="1" t="s">
        <v>3</v>
      </c>
    </row>
    <row r="12" spans="1:19" ht="21.75">
      <c r="A12" s="73"/>
      <c r="B12" s="36">
        <v>7</v>
      </c>
      <c r="C12" s="92">
        <f>เวลาเรียน!B11</f>
        <v>2875</v>
      </c>
      <c r="D12" s="93" t="str">
        <f>เวลาเรียน!C11</f>
        <v>น.ส.รัตติยา</v>
      </c>
      <c r="E12" s="94" t="str">
        <f>เวลาเรียน!D11</f>
        <v>ขยันกิจ</v>
      </c>
      <c r="F12" s="95">
        <f>ระหว่างภาค!R11</f>
        <v>47</v>
      </c>
      <c r="G12" s="18">
        <f t="shared" si="1"/>
        <v>47</v>
      </c>
      <c r="H12" s="17">
        <f>ปลายภาค!M13</f>
        <v>20</v>
      </c>
      <c r="I12" s="18">
        <f t="shared" si="2"/>
        <v>20</v>
      </c>
      <c r="J12" s="96">
        <f t="shared" si="3"/>
        <v>67</v>
      </c>
      <c r="K12" s="96">
        <f t="shared" si="0"/>
        <v>67</v>
      </c>
      <c r="L12" s="18" t="str">
        <f t="shared" si="4"/>
        <v>2.5</v>
      </c>
      <c r="M12" s="18" t="str">
        <f t="shared" si="5"/>
        <v>2.5</v>
      </c>
      <c r="N12" s="64"/>
      <c r="P12" s="13" t="s">
        <v>65</v>
      </c>
      <c r="Q12" s="1"/>
      <c r="R12" s="71">
        <f>COUNTIF(L6:L41,"3.5")</f>
        <v>0</v>
      </c>
      <c r="S12" s="1" t="s">
        <v>3</v>
      </c>
    </row>
    <row r="13" spans="1:19" ht="21.75">
      <c r="A13" s="73"/>
      <c r="B13" s="36">
        <v>8</v>
      </c>
      <c r="C13" s="92">
        <f>เวลาเรียน!B12</f>
        <v>2910</v>
      </c>
      <c r="D13" s="93" t="str">
        <f>เวลาเรียน!C12</f>
        <v>น.ส.วนิดา</v>
      </c>
      <c r="E13" s="94" t="str">
        <f>เวลาเรียน!D12</f>
        <v>โบบทอง</v>
      </c>
      <c r="F13" s="95">
        <f>ระหว่างภาค!R12</f>
        <v>55</v>
      </c>
      <c r="G13" s="18">
        <f t="shared" si="1"/>
        <v>55</v>
      </c>
      <c r="H13" s="17">
        <f>ปลายภาค!M14</f>
        <v>18</v>
      </c>
      <c r="I13" s="18">
        <f t="shared" si="2"/>
        <v>18</v>
      </c>
      <c r="J13" s="96">
        <f t="shared" si="3"/>
        <v>73</v>
      </c>
      <c r="K13" s="96">
        <f t="shared" si="0"/>
        <v>73</v>
      </c>
      <c r="L13" s="18" t="str">
        <f t="shared" si="4"/>
        <v>3</v>
      </c>
      <c r="M13" s="18" t="str">
        <f t="shared" si="5"/>
        <v>3</v>
      </c>
      <c r="N13" s="64"/>
      <c r="P13" s="13" t="s">
        <v>12</v>
      </c>
      <c r="Q13" s="1"/>
      <c r="R13" s="71">
        <f>COUNTIF(L6:L41,"3")</f>
        <v>18</v>
      </c>
      <c r="S13" s="1" t="s">
        <v>3</v>
      </c>
    </row>
    <row r="14" spans="1:19" ht="21.75">
      <c r="A14" s="73"/>
      <c r="B14" s="36">
        <v>9</v>
      </c>
      <c r="C14" s="92">
        <f>เวลาเรียน!B13</f>
        <v>2914</v>
      </c>
      <c r="D14" s="93" t="str">
        <f>เวลาเรียน!C13</f>
        <v>น.ส.สุชาดา</v>
      </c>
      <c r="E14" s="94" t="str">
        <f>เวลาเรียน!D13</f>
        <v>ทองราย</v>
      </c>
      <c r="F14" s="95">
        <f>ระหว่างภาค!R13</f>
        <v>53</v>
      </c>
      <c r="G14" s="18">
        <f t="shared" si="1"/>
        <v>53</v>
      </c>
      <c r="H14" s="17">
        <f>ปลายภาค!M15</f>
        <v>18</v>
      </c>
      <c r="I14" s="18">
        <f t="shared" si="2"/>
        <v>18</v>
      </c>
      <c r="J14" s="96">
        <f t="shared" si="3"/>
        <v>71</v>
      </c>
      <c r="K14" s="96">
        <f t="shared" si="0"/>
        <v>71</v>
      </c>
      <c r="L14" s="18" t="str">
        <f t="shared" si="4"/>
        <v>3</v>
      </c>
      <c r="M14" s="18" t="str">
        <f t="shared" si="5"/>
        <v>3</v>
      </c>
      <c r="N14" s="64"/>
      <c r="P14" s="13" t="s">
        <v>66</v>
      </c>
      <c r="Q14" s="1"/>
      <c r="R14" s="71">
        <f>COUNTIF(L6:L41,"2.5")</f>
        <v>15</v>
      </c>
      <c r="S14" s="1" t="s">
        <v>3</v>
      </c>
    </row>
    <row r="15" spans="1:19" ht="21.75">
      <c r="A15" s="73"/>
      <c r="B15" s="36">
        <v>10</v>
      </c>
      <c r="C15" s="92">
        <f>เวลาเรียน!B14</f>
        <v>2915</v>
      </c>
      <c r="D15" s="93" t="str">
        <f>เวลาเรียน!C14</f>
        <v>น.ส.สุปรานี</v>
      </c>
      <c r="E15" s="94" t="str">
        <f>เวลาเรียน!D14</f>
        <v>โสสัน</v>
      </c>
      <c r="F15" s="95">
        <f>ระหว่างภาค!R14</f>
        <v>52</v>
      </c>
      <c r="G15" s="18">
        <f t="shared" si="1"/>
        <v>52</v>
      </c>
      <c r="H15" s="17">
        <f>ปลายภาค!M16</f>
        <v>15</v>
      </c>
      <c r="I15" s="18">
        <f t="shared" si="2"/>
        <v>15</v>
      </c>
      <c r="J15" s="96">
        <f t="shared" si="3"/>
        <v>67</v>
      </c>
      <c r="K15" s="96">
        <f t="shared" si="0"/>
        <v>67</v>
      </c>
      <c r="L15" s="18" t="str">
        <f t="shared" si="4"/>
        <v>2.5</v>
      </c>
      <c r="M15" s="18" t="str">
        <f t="shared" si="5"/>
        <v>2.5</v>
      </c>
      <c r="N15" s="64"/>
      <c r="P15" s="13" t="s">
        <v>15</v>
      </c>
      <c r="Q15" s="1"/>
      <c r="R15" s="71">
        <f>COUNTIF(L6:L41,"2")</f>
        <v>0</v>
      </c>
      <c r="S15" s="1" t="s">
        <v>3</v>
      </c>
    </row>
    <row r="16" spans="1:19" ht="21.75">
      <c r="A16" s="73"/>
      <c r="B16" s="36">
        <v>11</v>
      </c>
      <c r="C16" s="92">
        <f>เวลาเรียน!B15</f>
        <v>2882</v>
      </c>
      <c r="D16" s="93" t="str">
        <f>เวลาเรียน!C15</f>
        <v>น.ส.อังคณา</v>
      </c>
      <c r="E16" s="94" t="str">
        <f>เวลาเรียน!D15</f>
        <v>แก้วประดิษฐ์</v>
      </c>
      <c r="F16" s="95">
        <f>ระหว่างภาค!R15</f>
        <v>53</v>
      </c>
      <c r="G16" s="18">
        <f t="shared" si="1"/>
        <v>53</v>
      </c>
      <c r="H16" s="17">
        <f>ปลายภาค!M17</f>
        <v>18</v>
      </c>
      <c r="I16" s="18">
        <f t="shared" si="2"/>
        <v>18</v>
      </c>
      <c r="J16" s="96">
        <f t="shared" si="3"/>
        <v>71</v>
      </c>
      <c r="K16" s="96">
        <f t="shared" si="0"/>
        <v>71</v>
      </c>
      <c r="L16" s="18" t="str">
        <f t="shared" si="4"/>
        <v>3</v>
      </c>
      <c r="M16" s="18" t="str">
        <f t="shared" si="5"/>
        <v>3</v>
      </c>
      <c r="N16" s="64"/>
      <c r="P16" s="13" t="s">
        <v>67</v>
      </c>
      <c r="Q16" s="1"/>
      <c r="R16" s="71">
        <f>COUNTIF(L6:L41,"1.5")</f>
        <v>3</v>
      </c>
      <c r="S16" s="1" t="s">
        <v>3</v>
      </c>
    </row>
    <row r="17" spans="1:19" ht="21.75">
      <c r="A17" s="73"/>
      <c r="B17" s="36">
        <v>12</v>
      </c>
      <c r="C17" s="92">
        <f>เวลาเรียน!B16</f>
        <v>2884</v>
      </c>
      <c r="D17" s="93" t="str">
        <f>เวลาเรียน!C16</f>
        <v>นายจตุรงค์</v>
      </c>
      <c r="E17" s="94" t="str">
        <f>เวลาเรียน!D16</f>
        <v>อุดมศิลป์</v>
      </c>
      <c r="F17" s="95">
        <f>ระหว่างภาค!R16</f>
        <v>54</v>
      </c>
      <c r="G17" s="18">
        <f t="shared" si="1"/>
        <v>54</v>
      </c>
      <c r="H17" s="17">
        <f>ปลายภาค!M18</f>
        <v>20</v>
      </c>
      <c r="I17" s="18">
        <f t="shared" si="2"/>
        <v>20</v>
      </c>
      <c r="J17" s="96">
        <f t="shared" si="3"/>
        <v>74</v>
      </c>
      <c r="K17" s="96">
        <f t="shared" si="0"/>
        <v>74</v>
      </c>
      <c r="L17" s="18" t="str">
        <f t="shared" si="4"/>
        <v>3</v>
      </c>
      <c r="M17" s="18" t="str">
        <f t="shared" si="5"/>
        <v>3</v>
      </c>
      <c r="N17" s="64"/>
      <c r="P17" s="13" t="s">
        <v>16</v>
      </c>
      <c r="Q17" s="1"/>
      <c r="R17" s="71">
        <f>COUNTIF(L6:L41,"1")</f>
        <v>0</v>
      </c>
      <c r="S17" s="1" t="s">
        <v>3</v>
      </c>
    </row>
    <row r="18" spans="1:19" ht="21.75">
      <c r="A18" s="73"/>
      <c r="B18" s="36">
        <v>13</v>
      </c>
      <c r="C18" s="92"/>
      <c r="D18" s="93"/>
      <c r="E18" s="94"/>
      <c r="F18" s="95">
        <f>ระหว่างภาค!R17</f>
        <v>52</v>
      </c>
      <c r="G18" s="23">
        <f>IF(F18=0,"",F18)</f>
        <v>52</v>
      </c>
      <c r="H18" s="17">
        <f>ปลายภาค!M19</f>
        <v>15</v>
      </c>
      <c r="I18" s="23">
        <f>IF(H18=0,"",H18)</f>
        <v>15</v>
      </c>
      <c r="J18" s="96">
        <f>F18+H18</f>
        <v>67</v>
      </c>
      <c r="K18" s="96">
        <f aca="true" t="shared" si="6" ref="K18:K41">IF(J18&gt;0,J18,"  ")</f>
        <v>67</v>
      </c>
      <c r="L18" s="23" t="str">
        <f>IF(J18&gt;=79.5,"4",IF(J18&gt;=74.5,"3.5",IF(J18&gt;=69.5,"3",IF(J18&gt;=64.5,"2.5",IF(J18&gt;=59.5,"2",IF(J18&gt;=54.5,"1.5",IF(J18&gt;=49.5,"1","0")))))))</f>
        <v>2.5</v>
      </c>
      <c r="M18" s="23" t="str">
        <f>IF(J18&gt;0,L18,"  ")</f>
        <v>2.5</v>
      </c>
      <c r="N18" s="64"/>
      <c r="P18" s="13" t="s">
        <v>18</v>
      </c>
      <c r="Q18" s="1"/>
      <c r="R18" s="71">
        <f>COUNTIF(L6:L41,"0")</f>
        <v>0</v>
      </c>
      <c r="S18" s="1" t="s">
        <v>3</v>
      </c>
    </row>
    <row r="19" spans="1:19" ht="21.75">
      <c r="A19" s="73"/>
      <c r="B19" s="36">
        <v>14</v>
      </c>
      <c r="C19" s="92"/>
      <c r="D19" s="93"/>
      <c r="E19" s="94"/>
      <c r="F19" s="95">
        <f>ระหว่างภาค!R18</f>
        <v>51</v>
      </c>
      <c r="G19" s="23">
        <f aca="true" t="shared" si="7" ref="G19:G29">IF(F19=0,"",F19)</f>
        <v>51</v>
      </c>
      <c r="H19" s="17">
        <f>ปลายภาค!M20</f>
        <v>18</v>
      </c>
      <c r="I19" s="23">
        <f aca="true" t="shared" si="8" ref="I19:I29">IF(H19=0,"",H19)</f>
        <v>18</v>
      </c>
      <c r="J19" s="96">
        <f aca="true" t="shared" si="9" ref="J19:J29">F19+H19</f>
        <v>69</v>
      </c>
      <c r="K19" s="96">
        <f t="shared" si="6"/>
        <v>69</v>
      </c>
      <c r="L19" s="23" t="str">
        <f aca="true" t="shared" si="10" ref="L19:L29">IF(J19&gt;=79.5,"4",IF(J19&gt;=74.5,"3.5",IF(J19&gt;=69.5,"3",IF(J19&gt;=64.5,"2.5",IF(J19&gt;=59.5,"2",IF(J19&gt;=54.5,"1.5",IF(J19&gt;=49.5,"1","0")))))))</f>
        <v>2.5</v>
      </c>
      <c r="M19" s="23" t="str">
        <f aca="true" t="shared" si="11" ref="M19:M29">IF(J19&gt;0,L19,"  ")</f>
        <v>2.5</v>
      </c>
      <c r="N19" s="64"/>
      <c r="P19" s="13" t="s">
        <v>99</v>
      </c>
      <c r="Q19" s="1"/>
      <c r="R19" s="71">
        <f>COUNTIF(L6:L41,"ร")</f>
        <v>0</v>
      </c>
      <c r="S19" s="1" t="s">
        <v>3</v>
      </c>
    </row>
    <row r="20" spans="1:19" ht="21.75">
      <c r="A20" s="73"/>
      <c r="B20" s="36">
        <v>15</v>
      </c>
      <c r="C20" s="92"/>
      <c r="D20" s="93"/>
      <c r="E20" s="94"/>
      <c r="F20" s="95">
        <f>ระหว่างภาค!R19</f>
        <v>57</v>
      </c>
      <c r="G20" s="23">
        <f t="shared" si="7"/>
        <v>57</v>
      </c>
      <c r="H20" s="17">
        <f>ปลายภาค!M21</f>
        <v>17</v>
      </c>
      <c r="I20" s="23">
        <f t="shared" si="8"/>
        <v>17</v>
      </c>
      <c r="J20" s="96">
        <f t="shared" si="9"/>
        <v>74</v>
      </c>
      <c r="K20" s="96">
        <f t="shared" si="6"/>
        <v>74</v>
      </c>
      <c r="L20" s="23" t="str">
        <f t="shared" si="10"/>
        <v>3</v>
      </c>
      <c r="M20" s="23" t="str">
        <f t="shared" si="11"/>
        <v>3</v>
      </c>
      <c r="N20" s="64"/>
      <c r="P20" s="13" t="s">
        <v>100</v>
      </c>
      <c r="Q20" s="1"/>
      <c r="R20" s="71">
        <f>COUNTIF(L6:L41,"มส")</f>
        <v>0</v>
      </c>
      <c r="S20" s="1" t="s">
        <v>3</v>
      </c>
    </row>
    <row r="21" spans="1:14" ht="21.75">
      <c r="A21" s="73"/>
      <c r="B21" s="36">
        <v>16</v>
      </c>
      <c r="C21" s="92"/>
      <c r="D21" s="93"/>
      <c r="E21" s="94"/>
      <c r="F21" s="95">
        <f>ระหว่างภาค!R20</f>
        <v>54</v>
      </c>
      <c r="G21" s="23">
        <f t="shared" si="7"/>
        <v>54</v>
      </c>
      <c r="H21" s="17">
        <f>ปลายภาค!M22</f>
        <v>12</v>
      </c>
      <c r="I21" s="23">
        <f t="shared" si="8"/>
        <v>12</v>
      </c>
      <c r="J21" s="96">
        <f t="shared" si="9"/>
        <v>66</v>
      </c>
      <c r="K21" s="96">
        <f t="shared" si="6"/>
        <v>66</v>
      </c>
      <c r="L21" s="23" t="str">
        <f t="shared" si="10"/>
        <v>2.5</v>
      </c>
      <c r="M21" s="23" t="str">
        <f t="shared" si="11"/>
        <v>2.5</v>
      </c>
      <c r="N21" s="64"/>
    </row>
    <row r="22" spans="1:14" ht="21.75">
      <c r="A22" s="73"/>
      <c r="B22" s="36">
        <v>17</v>
      </c>
      <c r="C22" s="92"/>
      <c r="D22" s="93"/>
      <c r="E22" s="94"/>
      <c r="F22" s="95">
        <f>ระหว่างภาค!R21</f>
        <v>57</v>
      </c>
      <c r="G22" s="23">
        <f t="shared" si="7"/>
        <v>57</v>
      </c>
      <c r="H22" s="17">
        <f>ปลายภาค!M23</f>
        <v>14</v>
      </c>
      <c r="I22" s="23">
        <f t="shared" si="8"/>
        <v>14</v>
      </c>
      <c r="J22" s="96">
        <f t="shared" si="9"/>
        <v>71</v>
      </c>
      <c r="K22" s="96">
        <f t="shared" si="6"/>
        <v>71</v>
      </c>
      <c r="L22" s="23" t="str">
        <f t="shared" si="10"/>
        <v>3</v>
      </c>
      <c r="M22" s="23" t="str">
        <f t="shared" si="11"/>
        <v>3</v>
      </c>
      <c r="N22" s="64"/>
    </row>
    <row r="23" spans="1:19" ht="21.75">
      <c r="A23" s="73"/>
      <c r="B23" s="36">
        <v>18</v>
      </c>
      <c r="C23" s="92"/>
      <c r="D23" s="93"/>
      <c r="E23" s="94"/>
      <c r="F23" s="95">
        <f>ระหว่างภาค!R22</f>
        <v>50</v>
      </c>
      <c r="G23" s="23">
        <f t="shared" si="7"/>
        <v>50</v>
      </c>
      <c r="H23" s="17">
        <f>ปลายภาค!M24</f>
        <v>5</v>
      </c>
      <c r="I23" s="23">
        <f t="shared" si="8"/>
        <v>5</v>
      </c>
      <c r="J23" s="96">
        <f t="shared" si="9"/>
        <v>55</v>
      </c>
      <c r="K23" s="96">
        <f t="shared" si="6"/>
        <v>55</v>
      </c>
      <c r="L23" s="23" t="str">
        <f t="shared" si="10"/>
        <v>1.5</v>
      </c>
      <c r="M23" s="23" t="str">
        <f t="shared" si="11"/>
        <v>1.5</v>
      </c>
      <c r="N23" s="64"/>
      <c r="P23" s="97" t="s">
        <v>4</v>
      </c>
      <c r="Q23" s="98"/>
      <c r="R23" s="99" t="s">
        <v>5</v>
      </c>
      <c r="S23" s="100"/>
    </row>
    <row r="24" spans="1:19" ht="21.75">
      <c r="A24" s="73"/>
      <c r="B24" s="36">
        <v>19</v>
      </c>
      <c r="C24" s="92"/>
      <c r="D24" s="93"/>
      <c r="E24" s="94"/>
      <c r="F24" s="95">
        <f>ระหว่างภาค!R23</f>
        <v>47</v>
      </c>
      <c r="G24" s="23">
        <f t="shared" si="7"/>
        <v>47</v>
      </c>
      <c r="H24" s="17">
        <f>ปลายภาค!M25</f>
        <v>20</v>
      </c>
      <c r="I24" s="23">
        <f t="shared" si="8"/>
        <v>20</v>
      </c>
      <c r="J24" s="96">
        <f t="shared" si="9"/>
        <v>67</v>
      </c>
      <c r="K24" s="96">
        <f t="shared" si="6"/>
        <v>67</v>
      </c>
      <c r="L24" s="23" t="str">
        <f t="shared" si="10"/>
        <v>2.5</v>
      </c>
      <c r="M24" s="23" t="str">
        <f t="shared" si="11"/>
        <v>2.5</v>
      </c>
      <c r="N24" s="64"/>
      <c r="P24" s="97" t="s">
        <v>4</v>
      </c>
      <c r="Q24" s="98"/>
      <c r="R24" s="99" t="s">
        <v>64</v>
      </c>
      <c r="S24" s="100"/>
    </row>
    <row r="25" spans="1:19" ht="21.75">
      <c r="A25" s="73"/>
      <c r="B25" s="36">
        <v>20</v>
      </c>
      <c r="C25" s="92"/>
      <c r="D25" s="93"/>
      <c r="E25" s="94"/>
      <c r="F25" s="95">
        <f>ระหว่างภาค!R24</f>
        <v>55</v>
      </c>
      <c r="G25" s="23">
        <f t="shared" si="7"/>
        <v>55</v>
      </c>
      <c r="H25" s="17">
        <f>ปลายภาค!M26</f>
        <v>18</v>
      </c>
      <c r="I25" s="23">
        <f t="shared" si="8"/>
        <v>18</v>
      </c>
      <c r="J25" s="96">
        <f t="shared" si="9"/>
        <v>73</v>
      </c>
      <c r="K25" s="96">
        <f t="shared" si="6"/>
        <v>73</v>
      </c>
      <c r="L25" s="23" t="str">
        <f t="shared" si="10"/>
        <v>3</v>
      </c>
      <c r="M25" s="23" t="str">
        <f t="shared" si="11"/>
        <v>3</v>
      </c>
      <c r="N25" s="64"/>
      <c r="P25" s="97" t="s">
        <v>4</v>
      </c>
      <c r="Q25" s="98"/>
      <c r="R25" s="99" t="s">
        <v>8</v>
      </c>
      <c r="S25" s="100"/>
    </row>
    <row r="26" spans="1:19" ht="21.75">
      <c r="A26" s="73"/>
      <c r="B26" s="36">
        <v>21</v>
      </c>
      <c r="C26" s="92"/>
      <c r="D26" s="93"/>
      <c r="E26" s="94"/>
      <c r="F26" s="95">
        <f>ระหว่างภาค!R25</f>
        <v>53</v>
      </c>
      <c r="G26" s="23">
        <f t="shared" si="7"/>
        <v>53</v>
      </c>
      <c r="H26" s="17">
        <f>ปลายภาค!M27</f>
        <v>18</v>
      </c>
      <c r="I26" s="23">
        <f t="shared" si="8"/>
        <v>18</v>
      </c>
      <c r="J26" s="96">
        <f t="shared" si="9"/>
        <v>71</v>
      </c>
      <c r="K26" s="96">
        <f t="shared" si="6"/>
        <v>71</v>
      </c>
      <c r="L26" s="23" t="str">
        <f t="shared" si="10"/>
        <v>3</v>
      </c>
      <c r="M26" s="23" t="str">
        <f t="shared" si="11"/>
        <v>3</v>
      </c>
      <c r="N26" s="64"/>
      <c r="P26" s="97" t="s">
        <v>4</v>
      </c>
      <c r="Q26" s="98"/>
      <c r="R26" s="99" t="s">
        <v>10</v>
      </c>
      <c r="S26" s="100"/>
    </row>
    <row r="27" spans="1:19" ht="21.75">
      <c r="A27" s="73"/>
      <c r="B27" s="36">
        <v>22</v>
      </c>
      <c r="C27" s="92"/>
      <c r="D27" s="93"/>
      <c r="E27" s="94"/>
      <c r="F27" s="95">
        <f>ระหว่างภาค!R26</f>
        <v>52</v>
      </c>
      <c r="G27" s="23">
        <f t="shared" si="7"/>
        <v>52</v>
      </c>
      <c r="H27" s="17">
        <f>ปลายภาค!M28</f>
        <v>15</v>
      </c>
      <c r="I27" s="23">
        <f t="shared" si="8"/>
        <v>15</v>
      </c>
      <c r="J27" s="96">
        <f t="shared" si="9"/>
        <v>67</v>
      </c>
      <c r="K27" s="96">
        <f t="shared" si="6"/>
        <v>67</v>
      </c>
      <c r="L27" s="23" t="str">
        <f t="shared" si="10"/>
        <v>2.5</v>
      </c>
      <c r="M27" s="23" t="str">
        <f t="shared" si="11"/>
        <v>2.5</v>
      </c>
      <c r="N27" s="64"/>
      <c r="P27" s="1"/>
      <c r="Q27" s="1"/>
      <c r="R27" s="1"/>
      <c r="S27" s="1"/>
    </row>
    <row r="28" spans="2:18" ht="21.75">
      <c r="B28" s="36">
        <v>23</v>
      </c>
      <c r="C28" s="92"/>
      <c r="D28" s="93"/>
      <c r="E28" s="94"/>
      <c r="F28" s="95">
        <f>ระหว่างภาค!R27</f>
        <v>53</v>
      </c>
      <c r="G28" s="23">
        <f t="shared" si="7"/>
        <v>53</v>
      </c>
      <c r="H28" s="17">
        <f>ปลายภาค!M29</f>
        <v>18</v>
      </c>
      <c r="I28" s="23">
        <f t="shared" si="8"/>
        <v>18</v>
      </c>
      <c r="J28" s="96">
        <f t="shared" si="9"/>
        <v>71</v>
      </c>
      <c r="K28" s="96">
        <f t="shared" si="6"/>
        <v>71</v>
      </c>
      <c r="L28" s="23" t="str">
        <f t="shared" si="10"/>
        <v>3</v>
      </c>
      <c r="M28" s="23" t="str">
        <f t="shared" si="11"/>
        <v>3</v>
      </c>
      <c r="N28" s="64"/>
      <c r="P28" s="1"/>
      <c r="Q28" s="13" t="s">
        <v>13</v>
      </c>
      <c r="R28" s="13" t="s">
        <v>14</v>
      </c>
    </row>
    <row r="29" spans="2:19" ht="21.75">
      <c r="B29" s="36">
        <v>24</v>
      </c>
      <c r="C29" s="92"/>
      <c r="D29" s="93"/>
      <c r="E29" s="94"/>
      <c r="F29" s="95">
        <f>ระหว่างภาค!R28</f>
        <v>54</v>
      </c>
      <c r="G29" s="23">
        <f t="shared" si="7"/>
        <v>54</v>
      </c>
      <c r="H29" s="17">
        <f>ปลายภาค!M30</f>
        <v>20</v>
      </c>
      <c r="I29" s="23">
        <f t="shared" si="8"/>
        <v>20</v>
      </c>
      <c r="J29" s="96">
        <f t="shared" si="9"/>
        <v>74</v>
      </c>
      <c r="K29" s="96">
        <f t="shared" si="6"/>
        <v>74</v>
      </c>
      <c r="L29" s="23" t="str">
        <f t="shared" si="10"/>
        <v>3</v>
      </c>
      <c r="M29" s="23" t="str">
        <f t="shared" si="11"/>
        <v>3</v>
      </c>
      <c r="N29" s="64"/>
      <c r="P29" s="1"/>
      <c r="Q29" s="1"/>
      <c r="R29" s="1"/>
      <c r="S29" s="1"/>
    </row>
    <row r="30" spans="2:18" ht="21.75">
      <c r="B30" s="36">
        <v>25</v>
      </c>
      <c r="C30" s="92"/>
      <c r="D30" s="93"/>
      <c r="E30" s="94"/>
      <c r="F30" s="95">
        <f>ระหว่างภาค!R29</f>
        <v>52</v>
      </c>
      <c r="G30" s="23">
        <f>IF(F30=0,"",F30)</f>
        <v>52</v>
      </c>
      <c r="H30" s="17">
        <f>ปลายภาค!M31</f>
        <v>15</v>
      </c>
      <c r="I30" s="23">
        <f>IF(H30=0,"",H30)</f>
        <v>15</v>
      </c>
      <c r="J30" s="96">
        <f>F30+H30</f>
        <v>67</v>
      </c>
      <c r="K30" s="96">
        <f t="shared" si="6"/>
        <v>67</v>
      </c>
      <c r="L30" s="23" t="str">
        <f>IF(J30&gt;=79.5,"4",IF(J30&gt;=74.5,"3.5",IF(J30&gt;=69.5,"3",IF(J30&gt;=64.5,"2.5",IF(J30&gt;=59.5,"2",IF(J30&gt;=54.5,"1.5",IF(J30&gt;=49.5,"1","0")))))))</f>
        <v>2.5</v>
      </c>
      <c r="M30" s="23" t="str">
        <f>IF(J30&gt;0,L30,"  ")</f>
        <v>2.5</v>
      </c>
      <c r="N30" s="64"/>
      <c r="P30" s="13" t="s">
        <v>4</v>
      </c>
      <c r="Q30" s="101"/>
      <c r="R30" s="1" t="s">
        <v>17</v>
      </c>
    </row>
    <row r="31" spans="2:19" ht="21.75">
      <c r="B31" s="36">
        <v>26</v>
      </c>
      <c r="C31" s="92"/>
      <c r="D31" s="93"/>
      <c r="E31" s="94"/>
      <c r="F31" s="95">
        <f>ระหว่างภาค!R30</f>
        <v>51</v>
      </c>
      <c r="G31" s="23">
        <f aca="true" t="shared" si="12" ref="G31:G41">IF(F31=0,"",F31)</f>
        <v>51</v>
      </c>
      <c r="H31" s="17">
        <f>ปลายภาค!M32</f>
        <v>18</v>
      </c>
      <c r="I31" s="23">
        <f aca="true" t="shared" si="13" ref="I31:I41">IF(H31=0,"",H31)</f>
        <v>18</v>
      </c>
      <c r="J31" s="96">
        <f aca="true" t="shared" si="14" ref="J31:J41">F31+H31</f>
        <v>69</v>
      </c>
      <c r="K31" s="96">
        <f t="shared" si="6"/>
        <v>69</v>
      </c>
      <c r="L31" s="23" t="str">
        <f aca="true" t="shared" si="15" ref="L31:L41">IF(J31&gt;=79.5,"4",IF(J31&gt;=74.5,"3.5",IF(J31&gt;=69.5,"3",IF(J31&gt;=64.5,"2.5",IF(J31&gt;=59.5,"2",IF(J31&gt;=54.5,"1.5",IF(J31&gt;=49.5,"1","0")))))))</f>
        <v>2.5</v>
      </c>
      <c r="M31" s="23" t="str">
        <f aca="true" t="shared" si="16" ref="M31:M41">IF(J31&gt;0,L31,"  ")</f>
        <v>2.5</v>
      </c>
      <c r="N31" s="64"/>
      <c r="P31" s="1"/>
      <c r="Q31" s="1" t="s">
        <v>194</v>
      </c>
      <c r="R31" s="1"/>
      <c r="S31" s="1"/>
    </row>
    <row r="32" spans="2:16" ht="21.75">
      <c r="B32" s="36">
        <v>27</v>
      </c>
      <c r="C32" s="92"/>
      <c r="D32" s="93"/>
      <c r="E32" s="94"/>
      <c r="F32" s="95">
        <f>ระหว่างภาค!R31</f>
        <v>57</v>
      </c>
      <c r="G32" s="23">
        <f t="shared" si="12"/>
        <v>57</v>
      </c>
      <c r="H32" s="17">
        <f>ปลายภาค!M33</f>
        <v>17</v>
      </c>
      <c r="I32" s="23">
        <f t="shared" si="13"/>
        <v>17</v>
      </c>
      <c r="J32" s="96">
        <f t="shared" si="14"/>
        <v>74</v>
      </c>
      <c r="K32" s="96">
        <f t="shared" si="6"/>
        <v>74</v>
      </c>
      <c r="L32" s="23" t="str">
        <f t="shared" si="15"/>
        <v>3</v>
      </c>
      <c r="M32" s="23" t="str">
        <f t="shared" si="16"/>
        <v>3</v>
      </c>
      <c r="N32" s="64"/>
      <c r="P32" s="1" t="s">
        <v>63</v>
      </c>
    </row>
    <row r="33" spans="2:14" ht="21.75">
      <c r="B33" s="36">
        <v>28</v>
      </c>
      <c r="C33" s="92"/>
      <c r="D33" s="93"/>
      <c r="E33" s="94"/>
      <c r="F33" s="95">
        <f>ระหว่างภาค!R32</f>
        <v>54</v>
      </c>
      <c r="G33" s="23">
        <f t="shared" si="12"/>
        <v>54</v>
      </c>
      <c r="H33" s="17">
        <f>ปลายภาค!M34</f>
        <v>12</v>
      </c>
      <c r="I33" s="23">
        <f t="shared" si="13"/>
        <v>12</v>
      </c>
      <c r="J33" s="96">
        <f t="shared" si="14"/>
        <v>66</v>
      </c>
      <c r="K33" s="96">
        <f t="shared" si="6"/>
        <v>66</v>
      </c>
      <c r="L33" s="23" t="str">
        <f t="shared" si="15"/>
        <v>2.5</v>
      </c>
      <c r="M33" s="23" t="str">
        <f t="shared" si="16"/>
        <v>2.5</v>
      </c>
      <c r="N33" s="64"/>
    </row>
    <row r="34" spans="2:14" ht="21.75">
      <c r="B34" s="36">
        <v>29</v>
      </c>
      <c r="C34" s="92"/>
      <c r="D34" s="93"/>
      <c r="E34" s="94"/>
      <c r="F34" s="95">
        <f>ระหว่างภาค!R33</f>
        <v>57</v>
      </c>
      <c r="G34" s="23">
        <f t="shared" si="12"/>
        <v>57</v>
      </c>
      <c r="H34" s="17">
        <f>ปลายภาค!M35</f>
        <v>14</v>
      </c>
      <c r="I34" s="23">
        <f t="shared" si="13"/>
        <v>14</v>
      </c>
      <c r="J34" s="96">
        <f t="shared" si="14"/>
        <v>71</v>
      </c>
      <c r="K34" s="96">
        <f t="shared" si="6"/>
        <v>71</v>
      </c>
      <c r="L34" s="23" t="str">
        <f t="shared" si="15"/>
        <v>3</v>
      </c>
      <c r="M34" s="23" t="str">
        <f t="shared" si="16"/>
        <v>3</v>
      </c>
      <c r="N34" s="64"/>
    </row>
    <row r="35" spans="2:14" ht="21.75">
      <c r="B35" s="36">
        <v>30</v>
      </c>
      <c r="C35" s="92"/>
      <c r="D35" s="93"/>
      <c r="E35" s="94"/>
      <c r="F35" s="95">
        <f>ระหว่างภาค!R34</f>
        <v>50</v>
      </c>
      <c r="G35" s="23">
        <f t="shared" si="12"/>
        <v>50</v>
      </c>
      <c r="H35" s="17">
        <f>ปลายภาค!M36</f>
        <v>5</v>
      </c>
      <c r="I35" s="23">
        <f t="shared" si="13"/>
        <v>5</v>
      </c>
      <c r="J35" s="96">
        <f t="shared" si="14"/>
        <v>55</v>
      </c>
      <c r="K35" s="96">
        <f t="shared" si="6"/>
        <v>55</v>
      </c>
      <c r="L35" s="23" t="str">
        <f t="shared" si="15"/>
        <v>1.5</v>
      </c>
      <c r="M35" s="23" t="str">
        <f t="shared" si="16"/>
        <v>1.5</v>
      </c>
      <c r="N35" s="64"/>
    </row>
    <row r="36" spans="2:14" ht="21.75">
      <c r="B36" s="36">
        <v>31</v>
      </c>
      <c r="C36" s="92"/>
      <c r="D36" s="93"/>
      <c r="E36" s="94"/>
      <c r="F36" s="95">
        <f>ระหว่างภาค!R35</f>
        <v>47</v>
      </c>
      <c r="G36" s="23">
        <f t="shared" si="12"/>
        <v>47</v>
      </c>
      <c r="H36" s="17">
        <f>ปลายภาค!M37</f>
        <v>20</v>
      </c>
      <c r="I36" s="23">
        <f t="shared" si="13"/>
        <v>20</v>
      </c>
      <c r="J36" s="96">
        <f t="shared" si="14"/>
        <v>67</v>
      </c>
      <c r="K36" s="96">
        <f t="shared" si="6"/>
        <v>67</v>
      </c>
      <c r="L36" s="23" t="str">
        <f t="shared" si="15"/>
        <v>2.5</v>
      </c>
      <c r="M36" s="23" t="str">
        <f t="shared" si="16"/>
        <v>2.5</v>
      </c>
      <c r="N36" s="64"/>
    </row>
    <row r="37" spans="2:14" ht="21.75">
      <c r="B37" s="36">
        <v>32</v>
      </c>
      <c r="C37" s="92"/>
      <c r="D37" s="93"/>
      <c r="E37" s="94"/>
      <c r="F37" s="95">
        <f>ระหว่างภาค!R36</f>
        <v>55</v>
      </c>
      <c r="G37" s="23">
        <f t="shared" si="12"/>
        <v>55</v>
      </c>
      <c r="H37" s="17">
        <f>ปลายภาค!M38</f>
        <v>18</v>
      </c>
      <c r="I37" s="23">
        <f t="shared" si="13"/>
        <v>18</v>
      </c>
      <c r="J37" s="96">
        <f t="shared" si="14"/>
        <v>73</v>
      </c>
      <c r="K37" s="96">
        <f t="shared" si="6"/>
        <v>73</v>
      </c>
      <c r="L37" s="23" t="str">
        <f t="shared" si="15"/>
        <v>3</v>
      </c>
      <c r="M37" s="23" t="str">
        <f t="shared" si="16"/>
        <v>3</v>
      </c>
      <c r="N37" s="64"/>
    </row>
    <row r="38" spans="2:14" ht="21.75">
      <c r="B38" s="36">
        <v>33</v>
      </c>
      <c r="C38" s="92"/>
      <c r="D38" s="93"/>
      <c r="E38" s="94"/>
      <c r="F38" s="95">
        <f>ระหว่างภาค!R37</f>
        <v>53</v>
      </c>
      <c r="G38" s="23">
        <f t="shared" si="12"/>
        <v>53</v>
      </c>
      <c r="H38" s="17">
        <f>ปลายภาค!M39</f>
        <v>18</v>
      </c>
      <c r="I38" s="23">
        <f t="shared" si="13"/>
        <v>18</v>
      </c>
      <c r="J38" s="96">
        <f t="shared" si="14"/>
        <v>71</v>
      </c>
      <c r="K38" s="96">
        <f t="shared" si="6"/>
        <v>71</v>
      </c>
      <c r="L38" s="23" t="str">
        <f t="shared" si="15"/>
        <v>3</v>
      </c>
      <c r="M38" s="23" t="str">
        <f t="shared" si="16"/>
        <v>3</v>
      </c>
      <c r="N38" s="64"/>
    </row>
    <row r="39" spans="2:14" ht="21.75">
      <c r="B39" s="36">
        <v>34</v>
      </c>
      <c r="C39" s="92"/>
      <c r="D39" s="93"/>
      <c r="E39" s="94"/>
      <c r="F39" s="95">
        <f>ระหว่างภาค!R38</f>
        <v>52</v>
      </c>
      <c r="G39" s="23">
        <f t="shared" si="12"/>
        <v>52</v>
      </c>
      <c r="H39" s="17">
        <f>ปลายภาค!M40</f>
        <v>15</v>
      </c>
      <c r="I39" s="23">
        <f t="shared" si="13"/>
        <v>15</v>
      </c>
      <c r="J39" s="96">
        <f t="shared" si="14"/>
        <v>67</v>
      </c>
      <c r="K39" s="96">
        <f t="shared" si="6"/>
        <v>67</v>
      </c>
      <c r="L39" s="23" t="str">
        <f t="shared" si="15"/>
        <v>2.5</v>
      </c>
      <c r="M39" s="23" t="str">
        <f t="shared" si="16"/>
        <v>2.5</v>
      </c>
      <c r="N39" s="64"/>
    </row>
    <row r="40" spans="2:14" ht="21.75">
      <c r="B40" s="36">
        <v>35</v>
      </c>
      <c r="C40" s="92"/>
      <c r="D40" s="93"/>
      <c r="E40" s="94"/>
      <c r="F40" s="95">
        <f>ระหว่างภาค!R39</f>
        <v>53</v>
      </c>
      <c r="G40" s="23">
        <f t="shared" si="12"/>
        <v>53</v>
      </c>
      <c r="H40" s="17">
        <f>ปลายภาค!M41</f>
        <v>18</v>
      </c>
      <c r="I40" s="23">
        <f t="shared" si="13"/>
        <v>18</v>
      </c>
      <c r="J40" s="96">
        <f t="shared" si="14"/>
        <v>71</v>
      </c>
      <c r="K40" s="96">
        <f t="shared" si="6"/>
        <v>71</v>
      </c>
      <c r="L40" s="23" t="str">
        <f t="shared" si="15"/>
        <v>3</v>
      </c>
      <c r="M40" s="23" t="str">
        <f t="shared" si="16"/>
        <v>3</v>
      </c>
      <c r="N40" s="64"/>
    </row>
    <row r="41" spans="2:14" ht="21.75">
      <c r="B41" s="36">
        <v>36</v>
      </c>
      <c r="C41" s="92"/>
      <c r="D41" s="93"/>
      <c r="E41" s="94"/>
      <c r="F41" s="95">
        <f>ระหว่างภาค!R40</f>
        <v>54</v>
      </c>
      <c r="G41" s="23">
        <f t="shared" si="12"/>
        <v>54</v>
      </c>
      <c r="H41" s="17">
        <f>ปลายภาค!M42</f>
        <v>20</v>
      </c>
      <c r="I41" s="23">
        <f t="shared" si="13"/>
        <v>20</v>
      </c>
      <c r="J41" s="96">
        <f t="shared" si="14"/>
        <v>74</v>
      </c>
      <c r="K41" s="96">
        <f t="shared" si="6"/>
        <v>74</v>
      </c>
      <c r="L41" s="23" t="str">
        <f t="shared" si="15"/>
        <v>3</v>
      </c>
      <c r="M41" s="23" t="str">
        <f t="shared" si="16"/>
        <v>3</v>
      </c>
      <c r="N41" s="64"/>
    </row>
  </sheetData>
  <sheetProtection/>
  <mergeCells count="13">
    <mergeCell ref="I2:I4"/>
    <mergeCell ref="G2:G4"/>
    <mergeCell ref="B3:B5"/>
    <mergeCell ref="C3:C5"/>
    <mergeCell ref="B2:E2"/>
    <mergeCell ref="D3:E5"/>
    <mergeCell ref="M2:M5"/>
    <mergeCell ref="N2:N5"/>
    <mergeCell ref="P2:S2"/>
    <mergeCell ref="K2:K4"/>
    <mergeCell ref="P3:S3"/>
    <mergeCell ref="P4:S4"/>
    <mergeCell ref="P5:S5"/>
  </mergeCell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Footer>&amp;R&amp;F  &amp;A 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Q33"/>
  <sheetViews>
    <sheetView showGridLines="0" zoomScalePageLayoutView="0" workbookViewId="0" topLeftCell="A15">
      <selection activeCell="C8" sqref="C8"/>
    </sheetView>
  </sheetViews>
  <sheetFormatPr defaultColWidth="9.140625" defaultRowHeight="21.75"/>
  <cols>
    <col min="1" max="1" width="2.00390625" style="1" customWidth="1"/>
    <col min="2" max="2" width="7.7109375" style="1" customWidth="1"/>
    <col min="3" max="3" width="5.7109375" style="1" customWidth="1"/>
    <col min="4" max="11" width="5.57421875" style="1" customWidth="1"/>
    <col min="12" max="12" width="9.421875" style="1" customWidth="1"/>
    <col min="13" max="14" width="5.57421875" style="1" customWidth="1"/>
    <col min="15" max="15" width="5.8515625" style="1" customWidth="1"/>
    <col min="16" max="16" width="6.57421875" style="1" customWidth="1"/>
    <col min="17" max="17" width="7.8515625" style="1" customWidth="1"/>
    <col min="18" max="18" width="9.140625" style="1" customWidth="1"/>
    <col min="19" max="19" width="10.421875" style="1" customWidth="1"/>
    <col min="20" max="16384" width="9.140625" style="1" customWidth="1"/>
  </cols>
  <sheetData>
    <row r="1" spans="1:17" ht="21.75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1.75">
      <c r="A2" s="144" t="str">
        <f>"แบบสรุปผลการเรียน  รายวิชา"&amp;ข้อมูลเบื้องต้น!C5&amp;"    "&amp;ข้อมูลเบื้องต้น!F5&amp;"  ระดับชั้น  ม."&amp;ข้อมูลเบื้องต้น!F3</f>
        <v>แบบสรุปผลการเรียน  รายวิชาคณิตศาสตร์เพิ่มเติม    ค 33201  ระดับชั้น  ม.6/4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1.75">
      <c r="A3" s="144" t="str">
        <f>"ภาคเรียนที่  "&amp;ข้อมูลเบื้องต้น!F2&amp;"      ปีการศึกษา  "&amp;ข้อมูลเบื้องต้น!C2</f>
        <v>ภาคเรียนที่  1      ปีการศึกษา  2560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21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17" ht="21.75">
      <c r="B5" s="102" t="s">
        <v>40</v>
      </c>
      <c r="C5" s="103"/>
      <c r="D5" s="102" t="s">
        <v>41</v>
      </c>
      <c r="E5" s="104"/>
      <c r="F5" s="104"/>
      <c r="G5" s="104"/>
      <c r="H5" s="104"/>
      <c r="I5" s="104"/>
      <c r="J5" s="104"/>
      <c r="K5" s="103"/>
      <c r="L5" s="105" t="s">
        <v>42</v>
      </c>
      <c r="M5" s="106" t="s">
        <v>43</v>
      </c>
      <c r="N5" s="107"/>
      <c r="O5" s="108"/>
      <c r="P5" s="102" t="s">
        <v>40</v>
      </c>
      <c r="Q5" s="103"/>
    </row>
    <row r="6" spans="2:17" ht="21.75">
      <c r="B6" s="109" t="s">
        <v>44</v>
      </c>
      <c r="C6" s="110"/>
      <c r="D6" s="111"/>
      <c r="E6" s="112"/>
      <c r="F6" s="112"/>
      <c r="G6" s="112"/>
      <c r="H6" s="112"/>
      <c r="I6" s="112"/>
      <c r="J6" s="112"/>
      <c r="K6" s="113"/>
      <c r="L6" s="114" t="s">
        <v>45</v>
      </c>
      <c r="M6" s="105" t="s">
        <v>19</v>
      </c>
      <c r="N6" s="105" t="s">
        <v>46</v>
      </c>
      <c r="O6" s="114"/>
      <c r="P6" s="109" t="s">
        <v>47</v>
      </c>
      <c r="Q6" s="110"/>
    </row>
    <row r="7" spans="2:17" ht="21.75">
      <c r="B7" s="21" t="s">
        <v>101</v>
      </c>
      <c r="C7" s="21" t="s">
        <v>39</v>
      </c>
      <c r="D7" s="21">
        <v>0</v>
      </c>
      <c r="E7" s="21">
        <v>1</v>
      </c>
      <c r="F7" s="21">
        <v>1.5</v>
      </c>
      <c r="G7" s="21">
        <v>2</v>
      </c>
      <c r="H7" s="21">
        <v>2.5</v>
      </c>
      <c r="I7" s="21">
        <v>3</v>
      </c>
      <c r="J7" s="21">
        <v>3.5</v>
      </c>
      <c r="K7" s="21">
        <v>4</v>
      </c>
      <c r="L7" s="115" t="s">
        <v>48</v>
      </c>
      <c r="M7" s="116"/>
      <c r="N7" s="115" t="s">
        <v>53</v>
      </c>
      <c r="O7" s="115" t="s">
        <v>54</v>
      </c>
      <c r="P7" s="21" t="s">
        <v>49</v>
      </c>
      <c r="Q7" s="21" t="s">
        <v>50</v>
      </c>
    </row>
    <row r="8" spans="2:17" ht="21.75">
      <c r="B8" s="21" t="str">
        <f>ข้อมูลเบื้องต้น!F3</f>
        <v>6/4</v>
      </c>
      <c r="C8" s="117">
        <f>สรุปผลการเรียน!R7</f>
        <v>36</v>
      </c>
      <c r="D8" s="117">
        <f>สรุปผลการเรียน!R18</f>
        <v>0</v>
      </c>
      <c r="E8" s="117">
        <f>สรุปผลการเรียน!R17</f>
        <v>0</v>
      </c>
      <c r="F8" s="117">
        <f>สรุปผลการเรียน!R16</f>
        <v>3</v>
      </c>
      <c r="G8" s="117">
        <f>สรุปผลการเรียน!R15</f>
        <v>0</v>
      </c>
      <c r="H8" s="117">
        <f>สรุปผลการเรียน!R14</f>
        <v>15</v>
      </c>
      <c r="I8" s="117">
        <f>สรุปผลการเรียน!R13</f>
        <v>18</v>
      </c>
      <c r="J8" s="117">
        <f>สรุปผลการเรียน!R12</f>
        <v>0</v>
      </c>
      <c r="K8" s="117">
        <f>สรุปผลการเรียน!R11</f>
        <v>0</v>
      </c>
      <c r="L8" s="21">
        <f>SUM(D8:K8)</f>
        <v>36</v>
      </c>
      <c r="M8" s="21">
        <f>($D$7*D8)+($E$7*E8)+($F$7*F8)+($G$7*G8)+($H$7*H8)+($I$7*I8)+($J$7*J8)+($K$7*K8)</f>
        <v>96</v>
      </c>
      <c r="N8" s="118">
        <f>M8/L8</f>
        <v>2.6666666666666665</v>
      </c>
      <c r="O8" s="118">
        <f>SQRT(((((($D$7^2)*D8)+(($E$7^2)*E8))+(($F$7^2)*F8)+(($G$7^2)*G8)+(($H$7^2)*H8)+(($I$7^2)*I8)+(($J$7^2)*J8)+(($K$7^2)*K8))/C8)-((M8/C8)^2))</f>
        <v>0.4249182927993995</v>
      </c>
      <c r="P8" s="117">
        <v>0</v>
      </c>
      <c r="Q8" s="117">
        <v>0</v>
      </c>
    </row>
    <row r="9" spans="2:17" ht="21.75">
      <c r="B9" s="21" t="s">
        <v>19</v>
      </c>
      <c r="C9" s="21">
        <f aca="true" t="shared" si="0" ref="C9:K9">SUM(C8:C8)</f>
        <v>36</v>
      </c>
      <c r="D9" s="21">
        <f t="shared" si="0"/>
        <v>0</v>
      </c>
      <c r="E9" s="21">
        <f t="shared" si="0"/>
        <v>0</v>
      </c>
      <c r="F9" s="21">
        <f t="shared" si="0"/>
        <v>3</v>
      </c>
      <c r="G9" s="21">
        <f t="shared" si="0"/>
        <v>0</v>
      </c>
      <c r="H9" s="21">
        <f t="shared" si="0"/>
        <v>15</v>
      </c>
      <c r="I9" s="21">
        <f t="shared" si="0"/>
        <v>18</v>
      </c>
      <c r="J9" s="21">
        <f t="shared" si="0"/>
        <v>0</v>
      </c>
      <c r="K9" s="21">
        <f t="shared" si="0"/>
        <v>0</v>
      </c>
      <c r="L9" s="21">
        <f>SUM(D9:K9)</f>
        <v>36</v>
      </c>
      <c r="M9" s="21">
        <f>($D$7*D9)+($E$7*E9)+($F$7*F9)+($G$7*G9)+($H$7*H9)+($I$7*I9)+($J$7*J9)+($K$7*K9)</f>
        <v>96</v>
      </c>
      <c r="N9" s="118">
        <f>M9/L9</f>
        <v>2.6666666666666665</v>
      </c>
      <c r="O9" s="118">
        <f>SQRT(((((($D$7^2)*D9)+(($E$7^2)*E9))+(($F$7^2)*F9)+(($G$7^2)*G9)+(($H$7^2)*H9)+(($I$7^2)*I9)+(($J$7^2)*J9)+(($K$7^2)*K9))/C9)-((M9/C9)^2))</f>
        <v>0.4249182927993995</v>
      </c>
      <c r="P9" s="21">
        <f>SUM(P8:P8)</f>
        <v>0</v>
      </c>
      <c r="Q9" s="21">
        <f>SUM(Q8:Q8)</f>
        <v>0</v>
      </c>
    </row>
    <row r="10" spans="2:17" ht="21.75">
      <c r="B10" s="21" t="s">
        <v>51</v>
      </c>
      <c r="C10" s="21">
        <f>C9/C9*100</f>
        <v>100</v>
      </c>
      <c r="D10" s="118">
        <f>D9/C9*100</f>
        <v>0</v>
      </c>
      <c r="E10" s="118">
        <f>E9/C9*100</f>
        <v>0</v>
      </c>
      <c r="F10" s="118">
        <f>F9/C9*100</f>
        <v>8.333333333333332</v>
      </c>
      <c r="G10" s="118">
        <f>G9/C9*100</f>
        <v>0</v>
      </c>
      <c r="H10" s="118">
        <f>H9/C9*100</f>
        <v>41.66666666666667</v>
      </c>
      <c r="I10" s="118">
        <f>I9/C9*100</f>
        <v>50</v>
      </c>
      <c r="J10" s="118">
        <f>J9/C9*100</f>
        <v>0</v>
      </c>
      <c r="K10" s="118">
        <f>K9/C9*100</f>
        <v>0</v>
      </c>
      <c r="L10" s="118">
        <f>L9/C9*100</f>
        <v>100</v>
      </c>
      <c r="M10" s="21" t="s">
        <v>46</v>
      </c>
      <c r="N10" s="118">
        <f>M9/L9</f>
        <v>2.6666666666666665</v>
      </c>
      <c r="O10" s="21" t="s">
        <v>51</v>
      </c>
      <c r="P10" s="118">
        <f>P9/C9*100</f>
        <v>0</v>
      </c>
      <c r="Q10" s="118">
        <f>Q9/C9*100</f>
        <v>0</v>
      </c>
    </row>
    <row r="31" ht="21.75">
      <c r="K31" s="1" t="s">
        <v>52</v>
      </c>
    </row>
    <row r="32" spans="12:14" ht="21.75">
      <c r="L32" s="144" t="str">
        <f>"("&amp;ข้อมูลเบื้องต้น!C11&amp;")"</f>
        <v>(นายธวัชชัย   ทิพย์รงค์)</v>
      </c>
      <c r="M32" s="144"/>
      <c r="N32" s="144"/>
    </row>
    <row r="33" spans="12:14" ht="21.75">
      <c r="L33" s="144" t="s">
        <v>139</v>
      </c>
      <c r="M33" s="144"/>
      <c r="N33" s="144"/>
    </row>
  </sheetData>
  <sheetProtection/>
  <mergeCells count="5">
    <mergeCell ref="L33:N33"/>
    <mergeCell ref="L32:N32"/>
    <mergeCell ref="A1:Q1"/>
    <mergeCell ref="A2:Q2"/>
    <mergeCell ref="A3:Q3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zoomScalePageLayoutView="0" workbookViewId="0" topLeftCell="A24">
      <selection activeCell="C22" sqref="C22"/>
    </sheetView>
  </sheetViews>
  <sheetFormatPr defaultColWidth="9.00390625" defaultRowHeight="21.75"/>
  <cols>
    <col min="1" max="1" width="5.57421875" style="59" customWidth="1"/>
    <col min="2" max="2" width="10.140625" style="59" customWidth="1"/>
    <col min="3" max="3" width="14.7109375" style="59" customWidth="1"/>
    <col min="4" max="4" width="14.28125" style="13" customWidth="1"/>
    <col min="5" max="5" width="7.7109375" style="71" customWidth="1"/>
    <col min="6" max="6" width="10.57421875" style="71" customWidth="1"/>
    <col min="7" max="7" width="14.00390625" style="71" customWidth="1"/>
    <col min="8" max="8" width="10.140625" style="71" customWidth="1"/>
    <col min="9" max="9" width="8.7109375" style="71" customWidth="1"/>
    <col min="10" max="11" width="6.57421875" style="59" customWidth="1"/>
    <col min="12" max="16384" width="9.00390625" style="59" customWidth="1"/>
  </cols>
  <sheetData>
    <row r="1" spans="1:8" ht="21.75">
      <c r="A1" s="144" t="s">
        <v>206</v>
      </c>
      <c r="B1" s="144"/>
      <c r="C1" s="144"/>
      <c r="D1" s="144"/>
      <c r="E1" s="144"/>
      <c r="F1" s="144"/>
      <c r="G1" s="144"/>
      <c r="H1" s="144"/>
    </row>
    <row r="2" spans="1:8" ht="21.75">
      <c r="A2" s="206" t="str">
        <f>"รหัสวิชา   "&amp;ข้อมูลเบื้องต้น!F5&amp;"      รายวิชา "&amp;ข้อมูลเบื้องต้น!C5&amp;"    จำนวน    "&amp;ข้อมูลเบื้องต้น!C7&amp;"   หน่วยการเรียน"</f>
        <v>รหัสวิชา   ค 33201      รายวิชา คณิตศาสตร์เพิ่มเติม    จำนวน    1.5   หน่วยการเรียน</v>
      </c>
      <c r="B2" s="206"/>
      <c r="C2" s="206"/>
      <c r="D2" s="206"/>
      <c r="E2" s="206"/>
      <c r="F2" s="206"/>
      <c r="G2" s="206"/>
      <c r="H2" s="206"/>
    </row>
    <row r="3" spans="1:7" ht="21.75">
      <c r="A3" s="71"/>
      <c r="B3" s="71"/>
      <c r="C3" s="144" t="str">
        <f>"ระดับชั้น  ม."&amp;ข้อมูลเบื้องต้น!F3&amp;"     ภาคเรียนที่  "&amp;ข้อมูลเบื้องต้น!F2&amp;"   ปีการศึกษา  "&amp;ข้อมูลเบื้องต้น!C2</f>
        <v>ระดับชั้น  ม.6/4     ภาคเรียนที่  1   ปีการศึกษา  2560</v>
      </c>
      <c r="D3" s="144"/>
      <c r="E3" s="144"/>
      <c r="F3" s="144"/>
      <c r="G3" s="144"/>
    </row>
    <row r="4" spans="1:9" ht="39.75" customHeight="1">
      <c r="A4" s="207" t="s">
        <v>0</v>
      </c>
      <c r="B4" s="207" t="s">
        <v>70</v>
      </c>
      <c r="C4" s="184" t="s">
        <v>61</v>
      </c>
      <c r="D4" s="185"/>
      <c r="E4" s="209" t="s">
        <v>75</v>
      </c>
      <c r="F4" s="209"/>
      <c r="G4" s="124" t="s">
        <v>74</v>
      </c>
      <c r="H4" s="119" t="s">
        <v>71</v>
      </c>
      <c r="I4" s="209" t="s">
        <v>76</v>
      </c>
    </row>
    <row r="5" spans="1:9" ht="21" customHeight="1">
      <c r="A5" s="208"/>
      <c r="B5" s="208"/>
      <c r="C5" s="186"/>
      <c r="D5" s="187"/>
      <c r="E5" s="18">
        <v>100</v>
      </c>
      <c r="F5" s="18" t="s">
        <v>72</v>
      </c>
      <c r="G5" s="18" t="s">
        <v>73</v>
      </c>
      <c r="H5" s="18" t="s">
        <v>73</v>
      </c>
      <c r="I5" s="209"/>
    </row>
    <row r="6" spans="1:9" ht="21" customHeight="1">
      <c r="A6" s="86">
        <f>เวลาเรียน!A5</f>
        <v>1</v>
      </c>
      <c r="B6" s="86">
        <f>เวลาเรียน!B5</f>
        <v>2850</v>
      </c>
      <c r="C6" s="69" t="str">
        <f>เวลาเรียน!C5</f>
        <v>นายธีรยุทธ์</v>
      </c>
      <c r="D6" s="70" t="str">
        <f>เวลาเรียน!D5</f>
        <v>ตวนคูพงษ์</v>
      </c>
      <c r="E6" s="96">
        <f>สรุปผลการเรียน!K6</f>
        <v>67</v>
      </c>
      <c r="F6" s="125" t="str">
        <f>สรุปผลการเรียน!M6</f>
        <v>2.5</v>
      </c>
      <c r="G6" s="18" t="str">
        <f>IF(E6&gt;70,"3",IF(E6&gt;60,"2",IF(E6&gt;40,"1","0")))</f>
        <v>2</v>
      </c>
      <c r="H6" s="18">
        <v>2</v>
      </c>
      <c r="I6" s="18"/>
    </row>
    <row r="7" spans="1:9" ht="21.75">
      <c r="A7" s="86">
        <f>เวลาเรียน!A6</f>
        <v>2</v>
      </c>
      <c r="B7" s="86">
        <f>เวลาเรียน!B6</f>
        <v>2852</v>
      </c>
      <c r="C7" s="69" t="str">
        <f>เวลาเรียน!C6</f>
        <v>นายนนทวิช</v>
      </c>
      <c r="D7" s="70" t="str">
        <f>เวลาเรียน!D6</f>
        <v>อยู่สำราญ</v>
      </c>
      <c r="E7" s="96">
        <f>สรุปผลการเรียน!K7</f>
        <v>69</v>
      </c>
      <c r="F7" s="125" t="str">
        <f>สรุปผลการเรียน!M7</f>
        <v>2.5</v>
      </c>
      <c r="G7" s="23" t="str">
        <f aca="true" t="shared" si="0" ref="G7:G17">IF(E7&gt;70,"3",IF(E7&gt;60,"2",IF(E7&gt;40,"1","0")))</f>
        <v>2</v>
      </c>
      <c r="H7" s="18">
        <v>3</v>
      </c>
      <c r="I7" s="18"/>
    </row>
    <row r="8" spans="1:9" ht="21.75">
      <c r="A8" s="86">
        <f>เวลาเรียน!A7</f>
        <v>3</v>
      </c>
      <c r="B8" s="86">
        <f>เวลาเรียน!B7</f>
        <v>2857</v>
      </c>
      <c r="C8" s="69" t="str">
        <f>เวลาเรียน!C7</f>
        <v>นายวิวัฒน์</v>
      </c>
      <c r="D8" s="70" t="str">
        <f>เวลาเรียน!D7</f>
        <v>แซ่หลิม</v>
      </c>
      <c r="E8" s="96">
        <f>สรุปผลการเรียน!K8</f>
        <v>74</v>
      </c>
      <c r="F8" s="125" t="str">
        <f>สรุปผลการเรียน!M8</f>
        <v>3</v>
      </c>
      <c r="G8" s="23" t="str">
        <f t="shared" si="0"/>
        <v>3</v>
      </c>
      <c r="H8" s="18">
        <v>3</v>
      </c>
      <c r="I8" s="18"/>
    </row>
    <row r="9" spans="1:9" ht="21.75">
      <c r="A9" s="86">
        <f>เวลาเรียน!A8</f>
        <v>4</v>
      </c>
      <c r="B9" s="86">
        <f>เวลาเรียน!B8</f>
        <v>3150</v>
      </c>
      <c r="C9" s="69" t="str">
        <f>เวลาเรียน!C8</f>
        <v>นายศุภนัฐ</v>
      </c>
      <c r="D9" s="70" t="str">
        <f>เวลาเรียน!D8</f>
        <v>ตันไพศาล</v>
      </c>
      <c r="E9" s="96">
        <f>สรุปผลการเรียน!K9</f>
        <v>66</v>
      </c>
      <c r="F9" s="125" t="str">
        <f>สรุปผลการเรียน!M9</f>
        <v>2.5</v>
      </c>
      <c r="G9" s="23" t="str">
        <f t="shared" si="0"/>
        <v>2</v>
      </c>
      <c r="H9" s="18">
        <v>3</v>
      </c>
      <c r="I9" s="18"/>
    </row>
    <row r="10" spans="1:9" ht="21.75">
      <c r="A10" s="86">
        <f>เวลาเรียน!A9</f>
        <v>5</v>
      </c>
      <c r="B10" s="86">
        <f>เวลาเรียน!B9</f>
        <v>3151</v>
      </c>
      <c r="C10" s="69" t="str">
        <f>เวลาเรียน!C9</f>
        <v>นายสรศักดิ์</v>
      </c>
      <c r="D10" s="70" t="str">
        <f>เวลาเรียน!D9</f>
        <v>เมืองใหญ่</v>
      </c>
      <c r="E10" s="96">
        <f>สรุปผลการเรียน!K10</f>
        <v>71</v>
      </c>
      <c r="F10" s="125" t="str">
        <f>สรุปผลการเรียน!M10</f>
        <v>3</v>
      </c>
      <c r="G10" s="23" t="str">
        <f t="shared" si="0"/>
        <v>3</v>
      </c>
      <c r="H10" s="18">
        <v>3</v>
      </c>
      <c r="I10" s="18"/>
    </row>
    <row r="11" spans="1:9" ht="21.75">
      <c r="A11" s="86">
        <f>เวลาเรียน!A10</f>
        <v>6</v>
      </c>
      <c r="B11" s="86">
        <f>เวลาเรียน!B10</f>
        <v>2903</v>
      </c>
      <c r="C11" s="69" t="str">
        <f>เวลาเรียน!C10</f>
        <v>น.ส.จรุวรรณ</v>
      </c>
      <c r="D11" s="70" t="str">
        <f>เวลาเรียน!D10</f>
        <v>เดชพิชัย</v>
      </c>
      <c r="E11" s="96">
        <f>สรุปผลการเรียน!K11</f>
        <v>55</v>
      </c>
      <c r="F11" s="125" t="str">
        <f>สรุปผลการเรียน!M11</f>
        <v>1.5</v>
      </c>
      <c r="G11" s="23" t="str">
        <f t="shared" si="0"/>
        <v>1</v>
      </c>
      <c r="H11" s="18">
        <v>3</v>
      </c>
      <c r="I11" s="18"/>
    </row>
    <row r="12" spans="1:9" ht="21.75" customHeight="1">
      <c r="A12" s="86">
        <f>เวลาเรียน!A11</f>
        <v>7</v>
      </c>
      <c r="B12" s="86">
        <f>เวลาเรียน!B11</f>
        <v>2875</v>
      </c>
      <c r="C12" s="69" t="str">
        <f>เวลาเรียน!C11</f>
        <v>น.ส.รัตติยา</v>
      </c>
      <c r="D12" s="70" t="str">
        <f>เวลาเรียน!D11</f>
        <v>ขยันกิจ</v>
      </c>
      <c r="E12" s="96">
        <f>สรุปผลการเรียน!K12</f>
        <v>67</v>
      </c>
      <c r="F12" s="125" t="str">
        <f>สรุปผลการเรียน!M12</f>
        <v>2.5</v>
      </c>
      <c r="G12" s="23" t="str">
        <f t="shared" si="0"/>
        <v>2</v>
      </c>
      <c r="H12" s="18">
        <v>2</v>
      </c>
      <c r="I12" s="18"/>
    </row>
    <row r="13" spans="1:9" ht="21.75">
      <c r="A13" s="86">
        <f>เวลาเรียน!A12</f>
        <v>8</v>
      </c>
      <c r="B13" s="86">
        <f>เวลาเรียน!B12</f>
        <v>2910</v>
      </c>
      <c r="C13" s="69" t="str">
        <f>เวลาเรียน!C12</f>
        <v>น.ส.วนิดา</v>
      </c>
      <c r="D13" s="70" t="str">
        <f>เวลาเรียน!D12</f>
        <v>โบบทอง</v>
      </c>
      <c r="E13" s="96">
        <f>สรุปผลการเรียน!K13</f>
        <v>73</v>
      </c>
      <c r="F13" s="125" t="str">
        <f>สรุปผลการเรียน!M13</f>
        <v>3</v>
      </c>
      <c r="G13" s="23" t="str">
        <f t="shared" si="0"/>
        <v>3</v>
      </c>
      <c r="H13" s="18">
        <v>2</v>
      </c>
      <c r="I13" s="18"/>
    </row>
    <row r="14" spans="1:9" ht="21.75">
      <c r="A14" s="86">
        <f>เวลาเรียน!A13</f>
        <v>9</v>
      </c>
      <c r="B14" s="86">
        <f>เวลาเรียน!B13</f>
        <v>2914</v>
      </c>
      <c r="C14" s="69" t="str">
        <f>เวลาเรียน!C13</f>
        <v>น.ส.สุชาดา</v>
      </c>
      <c r="D14" s="70" t="str">
        <f>เวลาเรียน!D13</f>
        <v>ทองราย</v>
      </c>
      <c r="E14" s="96">
        <f>สรุปผลการเรียน!K14</f>
        <v>71</v>
      </c>
      <c r="F14" s="125" t="str">
        <f>สรุปผลการเรียน!M14</f>
        <v>3</v>
      </c>
      <c r="G14" s="23" t="str">
        <f t="shared" si="0"/>
        <v>3</v>
      </c>
      <c r="H14" s="18">
        <v>2</v>
      </c>
      <c r="I14" s="18"/>
    </row>
    <row r="15" spans="1:9" ht="21.75">
      <c r="A15" s="86">
        <f>เวลาเรียน!A14</f>
        <v>10</v>
      </c>
      <c r="B15" s="86">
        <f>เวลาเรียน!B14</f>
        <v>2915</v>
      </c>
      <c r="C15" s="69" t="str">
        <f>เวลาเรียน!C14</f>
        <v>น.ส.สุปรานี</v>
      </c>
      <c r="D15" s="70" t="str">
        <f>เวลาเรียน!D14</f>
        <v>โสสัน</v>
      </c>
      <c r="E15" s="96">
        <f>สรุปผลการเรียน!K15</f>
        <v>67</v>
      </c>
      <c r="F15" s="125" t="str">
        <f>สรุปผลการเรียน!M15</f>
        <v>2.5</v>
      </c>
      <c r="G15" s="23" t="str">
        <f t="shared" si="0"/>
        <v>2</v>
      </c>
      <c r="H15" s="18">
        <v>3</v>
      </c>
      <c r="I15" s="18"/>
    </row>
    <row r="16" spans="1:9" ht="21.75">
      <c r="A16" s="86">
        <f>เวลาเรียน!A15</f>
        <v>11</v>
      </c>
      <c r="B16" s="86">
        <f>เวลาเรียน!B15</f>
        <v>2882</v>
      </c>
      <c r="C16" s="69" t="str">
        <f>เวลาเรียน!C15</f>
        <v>น.ส.อังคณา</v>
      </c>
      <c r="D16" s="70" t="str">
        <f>เวลาเรียน!D15</f>
        <v>แก้วประดิษฐ์</v>
      </c>
      <c r="E16" s="96">
        <f>สรุปผลการเรียน!K16</f>
        <v>71</v>
      </c>
      <c r="F16" s="125" t="str">
        <f>สรุปผลการเรียน!M16</f>
        <v>3</v>
      </c>
      <c r="G16" s="23" t="str">
        <f t="shared" si="0"/>
        <v>3</v>
      </c>
      <c r="H16" s="18">
        <v>3</v>
      </c>
      <c r="I16" s="18"/>
    </row>
    <row r="17" spans="1:9" ht="21.75">
      <c r="A17" s="86">
        <f>เวลาเรียน!A16</f>
        <v>12</v>
      </c>
      <c r="B17" s="86">
        <f>เวลาเรียน!B16</f>
        <v>2884</v>
      </c>
      <c r="C17" s="69" t="s">
        <v>170</v>
      </c>
      <c r="D17" s="70" t="str">
        <f>เวลาเรียน!D16</f>
        <v>อุดมศิลป์</v>
      </c>
      <c r="E17" s="96">
        <f>สรุปผลการเรียน!K17</f>
        <v>74</v>
      </c>
      <c r="F17" s="125" t="str">
        <f>สรุปผลการเรียน!M17</f>
        <v>3</v>
      </c>
      <c r="G17" s="23" t="str">
        <f t="shared" si="0"/>
        <v>3</v>
      </c>
      <c r="H17" s="18">
        <v>2</v>
      </c>
      <c r="I17" s="18"/>
    </row>
    <row r="18" spans="1:9" ht="21.75">
      <c r="A18" s="91">
        <f>เวลาเรียน!A17</f>
        <v>13</v>
      </c>
      <c r="B18" s="91"/>
      <c r="C18" s="69"/>
      <c r="D18" s="70"/>
      <c r="E18" s="96">
        <f>สรุปผลการเรียน!K18</f>
        <v>67</v>
      </c>
      <c r="F18" s="125" t="str">
        <f>สรุปผลการเรียน!M18</f>
        <v>2.5</v>
      </c>
      <c r="G18" s="23" t="str">
        <f>IF(E18&gt;70,"3",IF(E18&gt;60,"2",IF(E18&gt;40,"1","0")))</f>
        <v>2</v>
      </c>
      <c r="H18" s="23">
        <v>2</v>
      </c>
      <c r="I18" s="23"/>
    </row>
    <row r="19" spans="1:9" ht="21.75">
      <c r="A19" s="91">
        <f>เวลาเรียน!A18</f>
        <v>14</v>
      </c>
      <c r="B19" s="91"/>
      <c r="C19" s="69"/>
      <c r="D19" s="70"/>
      <c r="E19" s="96">
        <f>สรุปผลการเรียน!K19</f>
        <v>69</v>
      </c>
      <c r="F19" s="125" t="str">
        <f>สรุปผลการเรียน!M19</f>
        <v>2.5</v>
      </c>
      <c r="G19" s="23" t="str">
        <f aca="true" t="shared" si="1" ref="G19:G29">IF(E19&gt;70,"3",IF(E19&gt;60,"2",IF(E19&gt;40,"1","0")))</f>
        <v>2</v>
      </c>
      <c r="H19" s="23">
        <v>3</v>
      </c>
      <c r="I19" s="23"/>
    </row>
    <row r="20" spans="1:9" ht="21.75">
      <c r="A20" s="91">
        <f>เวลาเรียน!A19</f>
        <v>15</v>
      </c>
      <c r="B20" s="91"/>
      <c r="C20" s="69"/>
      <c r="D20" s="70"/>
      <c r="E20" s="96">
        <f>สรุปผลการเรียน!K20</f>
        <v>74</v>
      </c>
      <c r="F20" s="125" t="str">
        <f>สรุปผลการเรียน!M20</f>
        <v>3</v>
      </c>
      <c r="G20" s="23" t="str">
        <f t="shared" si="1"/>
        <v>3</v>
      </c>
      <c r="H20" s="23">
        <v>3</v>
      </c>
      <c r="I20" s="23"/>
    </row>
    <row r="21" spans="1:9" ht="21.75">
      <c r="A21" s="91">
        <f>เวลาเรียน!A20</f>
        <v>16</v>
      </c>
      <c r="B21" s="91"/>
      <c r="C21" s="69"/>
      <c r="D21" s="70"/>
      <c r="E21" s="96">
        <f>สรุปผลการเรียน!K21</f>
        <v>66</v>
      </c>
      <c r="F21" s="125" t="str">
        <f>สรุปผลการเรียน!M21</f>
        <v>2.5</v>
      </c>
      <c r="G21" s="23" t="str">
        <f t="shared" si="1"/>
        <v>2</v>
      </c>
      <c r="H21" s="23">
        <v>3</v>
      </c>
      <c r="I21" s="23"/>
    </row>
    <row r="22" spans="1:9" ht="21.75">
      <c r="A22" s="91">
        <f>เวลาเรียน!A21</f>
        <v>17</v>
      </c>
      <c r="B22" s="91"/>
      <c r="C22" s="69"/>
      <c r="D22" s="70"/>
      <c r="E22" s="96">
        <f>สรุปผลการเรียน!K22</f>
        <v>71</v>
      </c>
      <c r="F22" s="125" t="str">
        <f>สรุปผลการเรียน!M22</f>
        <v>3</v>
      </c>
      <c r="G22" s="23" t="str">
        <f t="shared" si="1"/>
        <v>3</v>
      </c>
      <c r="H22" s="23">
        <v>3</v>
      </c>
      <c r="I22" s="23"/>
    </row>
    <row r="23" spans="1:9" ht="21.75">
      <c r="A23" s="91">
        <f>เวลาเรียน!A22</f>
        <v>18</v>
      </c>
      <c r="B23" s="91"/>
      <c r="C23" s="69"/>
      <c r="D23" s="70"/>
      <c r="E23" s="96">
        <f>สรุปผลการเรียน!K23</f>
        <v>55</v>
      </c>
      <c r="F23" s="125" t="str">
        <f>สรุปผลการเรียน!M23</f>
        <v>1.5</v>
      </c>
      <c r="G23" s="23" t="str">
        <f t="shared" si="1"/>
        <v>1</v>
      </c>
      <c r="H23" s="23">
        <v>3</v>
      </c>
      <c r="I23" s="23"/>
    </row>
    <row r="24" spans="1:9" ht="21.75">
      <c r="A24" s="91">
        <f>เวลาเรียน!A23</f>
        <v>19</v>
      </c>
      <c r="B24" s="91"/>
      <c r="C24" s="69"/>
      <c r="D24" s="70"/>
      <c r="E24" s="96">
        <f>สรุปผลการเรียน!K24</f>
        <v>67</v>
      </c>
      <c r="F24" s="125" t="str">
        <f>สรุปผลการเรียน!M24</f>
        <v>2.5</v>
      </c>
      <c r="G24" s="23" t="str">
        <f t="shared" si="1"/>
        <v>2</v>
      </c>
      <c r="H24" s="23">
        <v>2</v>
      </c>
      <c r="I24" s="23"/>
    </row>
    <row r="25" spans="1:9" ht="21.75">
      <c r="A25" s="91">
        <f>เวลาเรียน!A24</f>
        <v>20</v>
      </c>
      <c r="B25" s="91"/>
      <c r="C25" s="69"/>
      <c r="D25" s="70"/>
      <c r="E25" s="96">
        <f>สรุปผลการเรียน!K25</f>
        <v>73</v>
      </c>
      <c r="F25" s="125" t="str">
        <f>สรุปผลการเรียน!M25</f>
        <v>3</v>
      </c>
      <c r="G25" s="23" t="str">
        <f t="shared" si="1"/>
        <v>3</v>
      </c>
      <c r="H25" s="23">
        <v>2</v>
      </c>
      <c r="I25" s="23"/>
    </row>
    <row r="26" spans="1:9" ht="21.75">
      <c r="A26" s="91">
        <f>เวลาเรียน!A25</f>
        <v>21</v>
      </c>
      <c r="B26" s="91"/>
      <c r="C26" s="69"/>
      <c r="D26" s="70"/>
      <c r="E26" s="96">
        <f>สรุปผลการเรียน!K26</f>
        <v>71</v>
      </c>
      <c r="F26" s="125" t="str">
        <f>สรุปผลการเรียน!M26</f>
        <v>3</v>
      </c>
      <c r="G26" s="23" t="str">
        <f t="shared" si="1"/>
        <v>3</v>
      </c>
      <c r="H26" s="23">
        <v>2</v>
      </c>
      <c r="I26" s="23"/>
    </row>
    <row r="27" spans="1:9" ht="21.75">
      <c r="A27" s="91">
        <f>เวลาเรียน!A26</f>
        <v>22</v>
      </c>
      <c r="B27" s="91"/>
      <c r="C27" s="69"/>
      <c r="D27" s="70"/>
      <c r="E27" s="96">
        <f>สรุปผลการเรียน!K27</f>
        <v>67</v>
      </c>
      <c r="F27" s="125" t="str">
        <f>สรุปผลการเรียน!M27</f>
        <v>2.5</v>
      </c>
      <c r="G27" s="23" t="str">
        <f t="shared" si="1"/>
        <v>2</v>
      </c>
      <c r="H27" s="23">
        <v>3</v>
      </c>
      <c r="I27" s="23"/>
    </row>
    <row r="28" spans="1:9" ht="21.75">
      <c r="A28" s="91">
        <f>เวลาเรียน!A27</f>
        <v>23</v>
      </c>
      <c r="B28" s="91"/>
      <c r="C28" s="69"/>
      <c r="D28" s="70"/>
      <c r="E28" s="96">
        <f>สรุปผลการเรียน!K28</f>
        <v>71</v>
      </c>
      <c r="F28" s="125" t="str">
        <f>สรุปผลการเรียน!M28</f>
        <v>3</v>
      </c>
      <c r="G28" s="23" t="str">
        <f t="shared" si="1"/>
        <v>3</v>
      </c>
      <c r="H28" s="23">
        <v>3</v>
      </c>
      <c r="I28" s="23"/>
    </row>
    <row r="29" spans="1:9" ht="21.75">
      <c r="A29" s="91">
        <f>เวลาเรียน!A28</f>
        <v>24</v>
      </c>
      <c r="B29" s="91"/>
      <c r="C29" s="69"/>
      <c r="D29" s="70"/>
      <c r="E29" s="96">
        <f>สรุปผลการเรียน!K29</f>
        <v>74</v>
      </c>
      <c r="F29" s="125" t="str">
        <f>สรุปผลการเรียน!M29</f>
        <v>3</v>
      </c>
      <c r="G29" s="23" t="str">
        <f t="shared" si="1"/>
        <v>3</v>
      </c>
      <c r="H29" s="23">
        <v>2</v>
      </c>
      <c r="I29" s="23"/>
    </row>
    <row r="30" spans="1:9" ht="21.75">
      <c r="A30" s="91">
        <f>เวลาเรียน!A29</f>
        <v>25</v>
      </c>
      <c r="B30" s="91"/>
      <c r="C30" s="69"/>
      <c r="D30" s="70"/>
      <c r="E30" s="96">
        <f>สรุปผลการเรียน!K30</f>
        <v>67</v>
      </c>
      <c r="F30" s="125" t="str">
        <f>สรุปผลการเรียน!M30</f>
        <v>2.5</v>
      </c>
      <c r="G30" s="23" t="str">
        <f>IF(E30&gt;70,"3",IF(E30&gt;60,"2",IF(E30&gt;40,"1","0")))</f>
        <v>2</v>
      </c>
      <c r="H30" s="23">
        <v>2</v>
      </c>
      <c r="I30" s="23"/>
    </row>
    <row r="31" spans="1:9" ht="21.75">
      <c r="A31" s="91">
        <f>เวลาเรียน!A30</f>
        <v>26</v>
      </c>
      <c r="B31" s="91"/>
      <c r="C31" s="69"/>
      <c r="D31" s="70"/>
      <c r="E31" s="96">
        <f>สรุปผลการเรียน!K31</f>
        <v>69</v>
      </c>
      <c r="F31" s="125" t="str">
        <f>สรุปผลการเรียน!M31</f>
        <v>2.5</v>
      </c>
      <c r="G31" s="23" t="str">
        <f aca="true" t="shared" si="2" ref="G31:G41">IF(E31&gt;70,"3",IF(E31&gt;60,"2",IF(E31&gt;40,"1","0")))</f>
        <v>2</v>
      </c>
      <c r="H31" s="23">
        <v>3</v>
      </c>
      <c r="I31" s="23"/>
    </row>
    <row r="32" spans="1:9" ht="21.75">
      <c r="A32" s="91">
        <f>เวลาเรียน!A31</f>
        <v>27</v>
      </c>
      <c r="B32" s="91"/>
      <c r="C32" s="69"/>
      <c r="D32" s="70"/>
      <c r="E32" s="96">
        <f>สรุปผลการเรียน!K32</f>
        <v>74</v>
      </c>
      <c r="F32" s="125" t="str">
        <f>สรุปผลการเรียน!M32</f>
        <v>3</v>
      </c>
      <c r="G32" s="23" t="str">
        <f t="shared" si="2"/>
        <v>3</v>
      </c>
      <c r="H32" s="23">
        <v>3</v>
      </c>
      <c r="I32" s="23"/>
    </row>
    <row r="33" spans="1:9" ht="21.75">
      <c r="A33" s="91">
        <f>เวลาเรียน!A32</f>
        <v>28</v>
      </c>
      <c r="B33" s="91"/>
      <c r="C33" s="69"/>
      <c r="D33" s="70"/>
      <c r="E33" s="96">
        <f>สรุปผลการเรียน!K33</f>
        <v>66</v>
      </c>
      <c r="F33" s="125" t="str">
        <f>สรุปผลการเรียน!M33</f>
        <v>2.5</v>
      </c>
      <c r="G33" s="23" t="str">
        <f t="shared" si="2"/>
        <v>2</v>
      </c>
      <c r="H33" s="23">
        <v>3</v>
      </c>
      <c r="I33" s="23"/>
    </row>
    <row r="34" spans="1:9" ht="21.75">
      <c r="A34" s="91">
        <f>เวลาเรียน!A33</f>
        <v>29</v>
      </c>
      <c r="B34" s="91"/>
      <c r="C34" s="69"/>
      <c r="D34" s="70"/>
      <c r="E34" s="96">
        <f>สรุปผลการเรียน!K34</f>
        <v>71</v>
      </c>
      <c r="F34" s="125" t="str">
        <f>สรุปผลการเรียน!M34</f>
        <v>3</v>
      </c>
      <c r="G34" s="23" t="str">
        <f t="shared" si="2"/>
        <v>3</v>
      </c>
      <c r="H34" s="23">
        <v>3</v>
      </c>
      <c r="I34" s="23"/>
    </row>
    <row r="35" spans="1:9" ht="21.75">
      <c r="A35" s="91">
        <f>เวลาเรียน!A34</f>
        <v>30</v>
      </c>
      <c r="B35" s="91"/>
      <c r="C35" s="69"/>
      <c r="D35" s="70"/>
      <c r="E35" s="96">
        <f>สรุปผลการเรียน!K35</f>
        <v>55</v>
      </c>
      <c r="F35" s="125" t="str">
        <f>สรุปผลการเรียน!M35</f>
        <v>1.5</v>
      </c>
      <c r="G35" s="23" t="str">
        <f t="shared" si="2"/>
        <v>1</v>
      </c>
      <c r="H35" s="23">
        <v>3</v>
      </c>
      <c r="I35" s="23"/>
    </row>
    <row r="36" spans="1:9" ht="21.75">
      <c r="A36" s="91">
        <f>เวลาเรียน!A35</f>
        <v>31</v>
      </c>
      <c r="B36" s="91"/>
      <c r="C36" s="69"/>
      <c r="D36" s="70"/>
      <c r="E36" s="96">
        <f>สรุปผลการเรียน!K36</f>
        <v>67</v>
      </c>
      <c r="F36" s="125" t="str">
        <f>สรุปผลการเรียน!M36</f>
        <v>2.5</v>
      </c>
      <c r="G36" s="23" t="str">
        <f t="shared" si="2"/>
        <v>2</v>
      </c>
      <c r="H36" s="23">
        <v>2</v>
      </c>
      <c r="I36" s="23"/>
    </row>
    <row r="37" spans="1:9" ht="21.75">
      <c r="A37" s="91">
        <f>เวลาเรียน!A36</f>
        <v>32</v>
      </c>
      <c r="B37" s="91"/>
      <c r="C37" s="69"/>
      <c r="D37" s="70"/>
      <c r="E37" s="96">
        <f>สรุปผลการเรียน!K37</f>
        <v>73</v>
      </c>
      <c r="F37" s="125" t="str">
        <f>สรุปผลการเรียน!M37</f>
        <v>3</v>
      </c>
      <c r="G37" s="23" t="str">
        <f t="shared" si="2"/>
        <v>3</v>
      </c>
      <c r="H37" s="23">
        <v>2</v>
      </c>
      <c r="I37" s="23"/>
    </row>
    <row r="38" spans="1:9" ht="21.75">
      <c r="A38" s="91">
        <f>เวลาเรียน!A37</f>
        <v>33</v>
      </c>
      <c r="B38" s="91"/>
      <c r="C38" s="69"/>
      <c r="D38" s="70"/>
      <c r="E38" s="96">
        <f>สรุปผลการเรียน!K38</f>
        <v>71</v>
      </c>
      <c r="F38" s="125" t="str">
        <f>สรุปผลการเรียน!M38</f>
        <v>3</v>
      </c>
      <c r="G38" s="23" t="str">
        <f t="shared" si="2"/>
        <v>3</v>
      </c>
      <c r="H38" s="23">
        <v>2</v>
      </c>
      <c r="I38" s="23"/>
    </row>
    <row r="39" spans="1:9" ht="21.75">
      <c r="A39" s="91">
        <f>เวลาเรียน!A38</f>
        <v>34</v>
      </c>
      <c r="B39" s="91"/>
      <c r="C39" s="69"/>
      <c r="D39" s="70"/>
      <c r="E39" s="96">
        <f>สรุปผลการเรียน!K39</f>
        <v>67</v>
      </c>
      <c r="F39" s="125" t="str">
        <f>สรุปผลการเรียน!M39</f>
        <v>2.5</v>
      </c>
      <c r="G39" s="23" t="str">
        <f t="shared" si="2"/>
        <v>2</v>
      </c>
      <c r="H39" s="23">
        <v>3</v>
      </c>
      <c r="I39" s="23"/>
    </row>
    <row r="40" spans="1:9" ht="21.75">
      <c r="A40" s="91">
        <f>เวลาเรียน!A39</f>
        <v>35</v>
      </c>
      <c r="B40" s="91"/>
      <c r="C40" s="69"/>
      <c r="D40" s="70"/>
      <c r="E40" s="96">
        <f>สรุปผลการเรียน!K40</f>
        <v>71</v>
      </c>
      <c r="F40" s="125" t="str">
        <f>สรุปผลการเรียน!M40</f>
        <v>3</v>
      </c>
      <c r="G40" s="23" t="str">
        <f t="shared" si="2"/>
        <v>3</v>
      </c>
      <c r="H40" s="23">
        <v>3</v>
      </c>
      <c r="I40" s="23"/>
    </row>
    <row r="41" spans="1:9" ht="21.75">
      <c r="A41" s="91">
        <f>เวลาเรียน!A40</f>
        <v>36</v>
      </c>
      <c r="B41" s="91"/>
      <c r="C41" s="69"/>
      <c r="D41" s="70"/>
      <c r="E41" s="96">
        <f>สรุปผลการเรียน!K41</f>
        <v>74</v>
      </c>
      <c r="F41" s="125" t="str">
        <f>สรุปผลการเรียน!M41</f>
        <v>3</v>
      </c>
      <c r="G41" s="23" t="str">
        <f t="shared" si="2"/>
        <v>3</v>
      </c>
      <c r="H41" s="23">
        <v>2</v>
      </c>
      <c r="I41" s="23"/>
    </row>
  </sheetData>
  <sheetProtection/>
  <mergeCells count="8">
    <mergeCell ref="I4:I5"/>
    <mergeCell ref="C4:D5"/>
    <mergeCell ref="A1:H1"/>
    <mergeCell ref="A2:H2"/>
    <mergeCell ref="A4:A5"/>
    <mergeCell ref="B4:B5"/>
    <mergeCell ref="E4:F4"/>
    <mergeCell ref="C3:G3"/>
  </mergeCells>
  <printOptions horizontalCentered="1"/>
  <pageMargins left="0.5905511811023623" right="0.3937007874015748" top="0.16" bottom="0.3937007874015748" header="0.4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nakhonsithammarat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อ.ยวดยิ่ง</dc:creator>
  <cp:keywords/>
  <dc:description/>
  <cp:lastModifiedBy>fumine</cp:lastModifiedBy>
  <cp:lastPrinted>2009-03-11T17:15:11Z</cp:lastPrinted>
  <dcterms:created xsi:type="dcterms:W3CDTF">2000-05-27T10:04:30Z</dcterms:created>
  <dcterms:modified xsi:type="dcterms:W3CDTF">2017-06-28T06:05:07Z</dcterms:modified>
  <cp:category/>
  <cp:version/>
  <cp:contentType/>
  <cp:contentStatus/>
</cp:coreProperties>
</file>